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ellena/Downloads/"/>
    </mc:Choice>
  </mc:AlternateContent>
  <xr:revisionPtr revIDLastSave="0" documentId="13_ncr:1_{6E3B83AD-51A2-EF44-9430-ED4F3457B795}" xr6:coauthVersionLast="47" xr6:coauthVersionMax="47" xr10:uidLastSave="{00000000-0000-0000-0000-000000000000}"/>
  <bookViews>
    <workbookView xWindow="1900" yWindow="1540" windowWidth="20740" windowHeight="11160" firstSheet="5" activeTab="10" xr2:uid="{AE8FDE66-4488-AA42-92FD-3EFBE72047D2}"/>
  </bookViews>
  <sheets>
    <sheet name="Resumo" sheetId="12" r:id="rId1"/>
    <sheet name="Ben. Prev. Em Análise" sheetId="6" r:id="rId2"/>
    <sheet name="Ben. Ass. Em Análise" sheetId="7" r:id="rId3"/>
    <sheet name="Ben. Prev. Perícia Médica" sheetId="8" r:id="rId4"/>
    <sheet name="Ben. Ass. Perícia Médica" sheetId="17" r:id="rId5"/>
    <sheet name="Ben. Em Exigência" sheetId="9" r:id="rId6"/>
    <sheet name="Ben. Ass. Em Exigência" sheetId="15" r:id="rId7"/>
    <sheet name="Ben. Ass. Pendentes" sheetId="16" r:id="rId8"/>
    <sheet name="Rec. Inic. Aguard. Conclusão" sheetId="10" r:id="rId9"/>
    <sheet name="Recursos" sheetId="13" r:id="rId10"/>
    <sheet name="Recursos - BPC" sheetId="18" r:id="rId1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4" i="12" l="1"/>
  <c r="Z15" i="12"/>
  <c r="Y14" i="12"/>
  <c r="Y15" i="12"/>
  <c r="X14" i="12"/>
  <c r="X15" i="12"/>
  <c r="W14" i="12"/>
  <c r="W15" i="12"/>
  <c r="V14" i="12"/>
  <c r="V15" i="12"/>
  <c r="U14" i="12"/>
  <c r="U15" i="12"/>
  <c r="T14" i="12"/>
  <c r="T15" i="12"/>
  <c r="S14" i="12"/>
  <c r="S15" i="12"/>
  <c r="R14" i="12"/>
  <c r="R15" i="12"/>
  <c r="Q14" i="12"/>
  <c r="Q15" i="12"/>
  <c r="O14" i="12"/>
  <c r="O15" i="12"/>
  <c r="P14" i="12"/>
  <c r="P15" i="12"/>
  <c r="M14" i="12"/>
  <c r="L14" i="12"/>
  <c r="K14" i="12"/>
  <c r="J14" i="12"/>
  <c r="I14" i="12"/>
  <c r="H14" i="12"/>
  <c r="G14" i="12"/>
  <c r="F14" i="12"/>
  <c r="E14" i="12"/>
  <c r="D14" i="12"/>
  <c r="C14" i="12"/>
  <c r="N15" i="12"/>
  <c r="N14" i="12"/>
  <c r="B14" i="12"/>
  <c r="D7" i="18"/>
  <c r="I9" i="12"/>
  <c r="G9" i="12"/>
  <c r="B9" i="12"/>
  <c r="I8" i="12"/>
  <c r="G7" i="12"/>
  <c r="F7" i="12"/>
  <c r="E4" i="12"/>
  <c r="D3" i="18"/>
  <c r="D4" i="18"/>
  <c r="D5" i="18"/>
  <c r="D6" i="18"/>
  <c r="D8" i="18"/>
  <c r="D9" i="18"/>
  <c r="D10" i="18"/>
  <c r="D11" i="18"/>
  <c r="D12" i="18"/>
  <c r="D13" i="18"/>
  <c r="D14" i="18"/>
  <c r="D15" i="18"/>
  <c r="D7" i="12"/>
  <c r="H6" i="12"/>
  <c r="C5" i="12"/>
  <c r="E3" i="12"/>
  <c r="G3" i="12"/>
  <c r="F3" i="12"/>
  <c r="Q30" i="10"/>
  <c r="N5" i="15" l="1"/>
  <c r="G8" i="12" s="1"/>
  <c r="P30" i="8"/>
  <c r="H5" i="12" s="1"/>
  <c r="K5" i="16"/>
  <c r="L5" i="15"/>
  <c r="F8" i="12" s="1"/>
  <c r="K5" i="15"/>
  <c r="E8" i="12" s="1"/>
  <c r="P30" i="17"/>
  <c r="N30" i="10"/>
  <c r="B28" i="13" l="1"/>
  <c r="K30" i="10"/>
  <c r="E9" i="12" s="1"/>
  <c r="J30" i="10"/>
  <c r="D9" i="12" s="1"/>
  <c r="Q30" i="8"/>
  <c r="I5" i="12" s="1"/>
  <c r="Q30" i="9"/>
  <c r="I7" i="12" s="1"/>
  <c r="Q30" i="6"/>
  <c r="I2" i="12" s="1"/>
  <c r="Q30" i="7"/>
  <c r="I3" i="12" s="1"/>
</calcChain>
</file>

<file path=xl/sharedStrings.xml><?xml version="1.0" encoding="utf-8"?>
<sst xmlns="http://schemas.openxmlformats.org/spreadsheetml/2006/main" count="657" uniqueCount="98">
  <si>
    <t>Tipo de Benefício/Situação</t>
  </si>
  <si>
    <t>mar/20</t>
  </si>
  <si>
    <t>ago/20</t>
  </si>
  <si>
    <t>set/20</t>
  </si>
  <si>
    <t>out/20</t>
  </si>
  <si>
    <t>nov/20</t>
  </si>
  <si>
    <t>jan/21</t>
  </si>
  <si>
    <t>mar/21</t>
  </si>
  <si>
    <t>abr/21</t>
  </si>
  <si>
    <t xml:space="preserve">Previdenciário em análise </t>
  </si>
  <si>
    <t>-</t>
  </si>
  <si>
    <t xml:space="preserve">Assistencial em análise </t>
  </si>
  <si>
    <t>Assistencial pendente</t>
  </si>
  <si>
    <t xml:space="preserve">Previdenciário aguardando perícia médica </t>
  </si>
  <si>
    <t xml:space="preserve">Assistencial aguardando perícia médica </t>
  </si>
  <si>
    <t>Em exigência</t>
  </si>
  <si>
    <t>Assistencial em exigência</t>
  </si>
  <si>
    <t xml:space="preserve">Reconhecimento inicial aguardando conclusão </t>
  </si>
  <si>
    <t xml:space="preserve">Recursos </t>
  </si>
  <si>
    <t>jan/19</t>
  </si>
  <si>
    <t>fev/19</t>
  </si>
  <si>
    <t>mar/19</t>
  </si>
  <si>
    <t>abr/19</t>
  </si>
  <si>
    <t>mai/19</t>
  </si>
  <si>
    <t>jun/19</t>
  </si>
  <si>
    <t>jul/19</t>
  </si>
  <si>
    <t>ago/19</t>
  </si>
  <si>
    <t>set/19</t>
  </si>
  <si>
    <t>out/19</t>
  </si>
  <si>
    <t>nov/19</t>
  </si>
  <si>
    <t>dez/19</t>
  </si>
  <si>
    <t>jan/20</t>
  </si>
  <si>
    <t>fev/20</t>
  </si>
  <si>
    <t>abr/20</t>
  </si>
  <si>
    <t>mai/20</t>
  </si>
  <si>
    <t>jun/20</t>
  </si>
  <si>
    <t>jul/20</t>
  </si>
  <si>
    <t>dez/20</t>
  </si>
  <si>
    <t xml:space="preserve">Recursos Outros </t>
  </si>
  <si>
    <t>Recursos apenas BPC</t>
  </si>
  <si>
    <t xml:space="preserve">Requerimentos de Benefícios Previdenciários  - Totais Em Requerimento </t>
  </si>
  <si>
    <t>UF</t>
  </si>
  <si>
    <t>fev/21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</si>
  <si>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</si>
  <si>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</si>
  <si>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</si>
  <si>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</si>
  <si>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</si>
  <si>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</si>
  <si>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</si>
  <si>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</si>
  <si>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</si>
  <si>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</si>
  <si>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</si>
  <si>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</si>
  <si>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</si>
  <si>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</si>
  <si>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</si>
  <si>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</si>
  <si>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</si>
  <si>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</si>
  <si>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</si>
  <si>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</si>
  <si>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</si>
  <si>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</si>
  <si>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</si>
  <si>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</si>
  <si>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</si>
  <si>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</si>
  <si>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</si>
  <si>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Total</t>
  </si>
  <si>
    <t>Fontes: BG_Tarefas</t>
  </si>
  <si>
    <t xml:space="preserve">Requerimentos de Benefícios Assistenciais  - Totais Em Requerimento </t>
  </si>
  <si>
    <t>491.204</t>
  </si>
  <si>
    <t>520.899</t>
  </si>
  <si>
    <t>534.848</t>
  </si>
  <si>
    <t>Benefícios Previdenciários Aguardando Perícia Médica</t>
  </si>
  <si>
    <t>392.784</t>
  </si>
  <si>
    <t>Benefícios Assistenciais - BPC Aguardando Perícia Médica</t>
  </si>
  <si>
    <t>Estoque de Tarefas de Benefícios Em Exigência</t>
  </si>
  <si>
    <t>795.450</t>
  </si>
  <si>
    <t>799.162</t>
  </si>
  <si>
    <t>486.456</t>
  </si>
  <si>
    <t>Estoque de Tarefas de Benefícios Assistenciais - BPC Em Exigência</t>
  </si>
  <si>
    <t>Benefício</t>
  </si>
  <si>
    <t>Benefício Assistencial à Pessoa com Deficiência</t>
  </si>
  <si>
    <t>Benefício Assistencial ao Idoso</t>
  </si>
  <si>
    <t>298.895</t>
  </si>
  <si>
    <t xml:space="preserve">Estoque de tarefas de Benefícios Assistenciais - BPC Pendentes			</t>
  </si>
  <si>
    <t>Reconhecimento Inicial Aguardando Conclusão</t>
  </si>
  <si>
    <t>1.817.143</t>
  </si>
  <si>
    <t>Fontes: Suibe para BI e BG para demais benefícios.</t>
  </si>
  <si>
    <t>Total de Recursos no CRPS</t>
  </si>
  <si>
    <t>DATAS/MESES</t>
  </si>
  <si>
    <t>Soma de Saldo</t>
  </si>
  <si>
    <t>Total de Recursos no CRPS Somente BPC 2019 a 2021</t>
  </si>
  <si>
    <t>Soma de Total Analisado - Benefício de Prestação Continuada da Assistência Social à Pessoa com Deficiência</t>
  </si>
  <si>
    <t>Soma de Total Analisado - Benefício de Prestação Continuada da Assistência Social ao Idoso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</si>
</sst>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8" x14ac:knownFonts="1">
    <font>
      <sz val="12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rgb="FF444444"/>
      <name val="Calibri"/>
      <family val="2"/>
      <charset val="1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</font>
    <font>
      <sz val="10"/>
      <color rgb="FF000000"/>
      <name val="Arial"/>
      <family val="2"/>
    </font>
    <font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hair">
        <color rgb="FF000000"/>
      </left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/>
  </cellStyleXfs>
  <cellXfs count="37">
    <xf numFmtId="0" fontId="0" fillId="0" borderId="0" xfId="0"/>
    <xf numFmtId="0" fontId="1" fillId="2" borderId="0" xfId="0" applyFont="1" applyFill="1"/>
    <xf numFmtId="17" fontId="0" fillId="0" borderId="0" xfId="0" applyNumberFormat="1" applyAlignment="1">
      <alignment horizontal="center" wrapText="1"/>
    </xf>
    <xf numFmtId="3" fontId="0" fillId="0" borderId="0" xfId="0" applyNumberFormat="1"/>
    <xf numFmtId="0" fontId="2" fillId="0" borderId="0" xfId="0" applyFont="1"/>
    <xf numFmtId="3" fontId="0" fillId="0" borderId="0" xfId="0" applyNumberFormat="1" applyAlignment="1">
      <alignment horizontal="center" wrapText="1"/>
    </xf>
    <xf numFmtId="0" fontId="0" fillId="0" borderId="0" xfId="0" applyAlignment="1">
      <alignment horizontal="center" vertical="center"/>
    </xf>
    <xf numFmtId="17" fontId="0" fillId="0" borderId="0" xfId="0" applyNumberFormat="1" applyAlignment="1">
      <alignment horizontal="center" vertical="center"/>
    </xf>
    <xf numFmtId="0" fontId="0" fillId="4" borderId="1" xfId="0" applyFont="1" applyFill="1" applyBorder="1"/>
    <xf numFmtId="0" fontId="0" fillId="0" borderId="1" xfId="0" applyFont="1" applyBorder="1"/>
    <xf numFmtId="17" fontId="0" fillId="0" borderId="0" xfId="0" applyNumberFormat="1"/>
    <xf numFmtId="17" fontId="4" fillId="3" borderId="2" xfId="0" applyNumberFormat="1" applyFont="1" applyFill="1" applyBorder="1" applyAlignment="1">
      <alignment horizontal="center" wrapText="1"/>
    </xf>
    <xf numFmtId="17" fontId="4" fillId="3" borderId="3" xfId="0" applyNumberFormat="1" applyFont="1" applyFill="1" applyBorder="1" applyAlignment="1">
      <alignment horizontal="center" wrapText="1"/>
    </xf>
    <xf numFmtId="17" fontId="4" fillId="3" borderId="2" xfId="0" applyNumberFormat="1" applyFont="1" applyFill="1" applyBorder="1"/>
    <xf numFmtId="17" fontId="4" fillId="3" borderId="3" xfId="0" applyNumberFormat="1" applyFont="1" applyFill="1" applyBorder="1"/>
    <xf numFmtId="165" fontId="0" fillId="0" borderId="0" xfId="1" applyNumberFormat="1" applyFont="1" applyBorder="1"/>
    <xf numFmtId="17" fontId="4" fillId="3" borderId="4" xfId="0" applyNumberFormat="1" applyFont="1" applyFill="1" applyBorder="1" applyAlignment="1">
      <alignment horizontal="center" wrapText="1"/>
    </xf>
    <xf numFmtId="17" fontId="0" fillId="4" borderId="2" xfId="0" applyNumberFormat="1" applyFont="1" applyFill="1" applyBorder="1"/>
    <xf numFmtId="17" fontId="0" fillId="0" borderId="2" xfId="0" applyNumberFormat="1" applyFont="1" applyBorder="1"/>
    <xf numFmtId="0" fontId="4" fillId="3" borderId="6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vertical="center" wrapText="1"/>
    </xf>
    <xf numFmtId="0" fontId="0" fillId="0" borderId="8" xfId="0" applyBorder="1"/>
    <xf numFmtId="3" fontId="5" fillId="0" borderId="0" xfId="0" applyNumberFormat="1" applyFont="1"/>
    <xf numFmtId="3" fontId="5" fillId="5" borderId="0" xfId="0" applyNumberFormat="1" applyFont="1" applyFill="1" applyAlignment="1">
      <alignment horizontal="right"/>
    </xf>
    <xf numFmtId="0" fontId="5" fillId="5" borderId="5" xfId="0" applyFont="1" applyFill="1" applyBorder="1" applyAlignment="1">
      <alignment horizontal="left" wrapText="1"/>
    </xf>
    <xf numFmtId="164" fontId="0" fillId="0" borderId="0" xfId="1" applyNumberFormat="1" applyFont="1" applyBorder="1"/>
    <xf numFmtId="164" fontId="0" fillId="0" borderId="0" xfId="0" applyNumberFormat="1" applyFont="1" applyBorder="1"/>
    <xf numFmtId="0" fontId="1" fillId="0" borderId="0" xfId="0" applyFont="1"/>
    <xf numFmtId="0" fontId="0" fillId="0" borderId="6" xfId="0" applyBorder="1"/>
    <xf numFmtId="17" fontId="7" fillId="0" borderId="0" xfId="0" applyNumberFormat="1" applyFont="1"/>
    <xf numFmtId="0" fontId="7" fillId="0" borderId="0" xfId="0" applyFont="1"/>
    <xf numFmtId="3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</cellXfs>
  <cellStyles count="3">
    <cellStyle name="Normal" xfId="0" builtinId="0"/>
    <cellStyle name="Normal 2" xfId="2" xr:uid="{77F26EB5-BD4D-544B-82D2-8CAECB489818}"/>
    <cellStyle name="Vírgula" xfId="1" builtinId="3"/>
  </cellStyles>
  <dxfs count="127"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2" formatCode="mmm/yy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left style="thin">
          <color theme="4" tint="0.39997558519241921"/>
        </left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z val="12"/>
        <name val="Calibri"/>
      </font>
      <numFmt numFmtId="22" formatCode="mmm/yy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3" formatCode="#,##0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3" formatCode="#,##0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solid">
          <fgColor indexed="64"/>
          <bgColor rgb="FFFFFFFF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4" tint="0.3999755851924192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424649"/>
        <name val="Trebuchet MS"/>
        <family val="2"/>
        <scheme val="none"/>
      </font>
      <fill>
        <patternFill patternType="solid">
          <fgColor indexed="64"/>
          <bgColor rgb="FFFFFFFF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numFmt numFmtId="22" formatCode="mmm/yy"/>
      <fill>
        <patternFill patternType="solid">
          <fgColor theme="4"/>
          <bgColor theme="4"/>
        </patternFill>
      </fill>
    </dxf>
    <dxf>
      <numFmt numFmtId="3" formatCode="#,##0"/>
    </dxf>
    <dxf>
      <alignment horizontal="center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  <vertical/>
        <horizontal/>
      </border>
    </dxf>
    <dxf>
      <border diagonalUp="0" diagonalDown="0" outline="0">
        <left style="hair">
          <color rgb="FF000000"/>
        </left>
        <right/>
        <top/>
        <bottom/>
      </border>
    </dxf>
    <dxf>
      <border outline="0">
        <left style="hair">
          <color rgb="FF000000"/>
        </left>
      </border>
    </dxf>
    <dxf>
      <numFmt numFmtId="3" formatCode="#,##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424649"/>
        <name val="Trebuchet MS"/>
        <family val="2"/>
        <scheme val="none"/>
      </font>
      <numFmt numFmtId="3" formatCode="#,##0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  <border outline="0">
        <right style="hair">
          <color rgb="FF00000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424649"/>
        <name val="Trebuchet MS"/>
        <family val="2"/>
        <scheme val="none"/>
      </font>
      <fill>
        <patternFill patternType="solid">
          <fgColor indexed="64"/>
          <bgColor rgb="FFFFFFFF"/>
        </patternFill>
      </fill>
      <alignment horizontal="left" vertical="bottom" textRotation="0" wrapText="1" indent="0" justifyLastLine="0" shrinkToFit="0" readingOrder="0"/>
    </dxf>
    <dxf>
      <numFmt numFmtId="22" formatCode="mmm/yy"/>
    </dxf>
    <dxf>
      <numFmt numFmtId="3" formatCode="#,##0"/>
    </dxf>
    <dxf>
      <numFmt numFmtId="3" formatCode="#,##0"/>
    </dxf>
    <dxf>
      <numFmt numFmtId="3" formatCode="#,##0"/>
    </dxf>
    <dxf>
      <alignment horizontal="center"/>
    </dxf>
    <dxf>
      <alignment horizontal="center"/>
    </dxf>
    <dxf>
      <numFmt numFmtId="3" formatCode="#,##0"/>
    </dxf>
    <dxf>
      <alignment horizontal="center"/>
    </dxf>
    <dxf>
      <numFmt numFmtId="3" formatCode="#,##0"/>
    </dxf>
    <dxf>
      <alignment horizontal="center"/>
    </dxf>
    <dxf>
      <numFmt numFmtId="3" formatCode="#,##0"/>
    </dxf>
    <dxf>
      <alignment horizontal="center"/>
    </dxf>
    <dxf>
      <numFmt numFmtId="3" formatCode="#,##0"/>
    </dxf>
    <dxf>
      <numFmt numFmtId="22" formatCode="mmm/yy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#,##0_ ;\-#,##0\ 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4" tint="0.3999755851924192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numFmt numFmtId="22" formatCode="mmm/yy"/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  <dxf>
      <numFmt numFmtId="3" formatCode="#,##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_-* #,##0_-;\-* #,##0_-;_-* &quot;-&quot;??_-;_-@_-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_-* #,##0_-;\-* #,##0_-;_-* &quot;-&quot;??_-;_-@_-"/>
    </dxf>
    <dxf>
      <numFmt numFmtId="3" formatCode="#,##0"/>
    </dxf>
    <dxf>
      <alignment horizontal="center"/>
    </dxf>
    <dxf>
      <numFmt numFmtId="22" formatCode="mmm/yy"/>
      <alignment horizontal="center" vertical="bottom" textRotation="0" wrapText="1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alignment horizontal="center"/>
    </dxf>
    <dxf>
      <alignment horizontal="center"/>
    </dxf>
    <dxf>
      <numFmt numFmtId="3" formatCode="#,##0"/>
    </dxf>
    <dxf>
      <alignment horizontal="center"/>
    </dxf>
    <dxf>
      <numFmt numFmtId="3" formatCode="#,##0"/>
    </dxf>
    <dxf>
      <alignment horizontal="center"/>
    </dxf>
    <dxf>
      <numFmt numFmtId="22" formatCode="mmm/yy"/>
      <alignment horizontal="center" vertical="bottom" textRotation="0" wrapText="1" indent="0" justifyLastLine="0" shrinkToFit="0" readingOrder="0"/>
    </dxf>
    <dxf>
      <numFmt numFmtId="3" formatCode="#,##0"/>
    </dxf>
    <dxf>
      <numFmt numFmtId="3" formatCode="#,##0"/>
    </dxf>
    <dxf>
      <numFmt numFmtId="22" formatCode="mmm/yy"/>
      <alignment horizontal="center" vertical="bottom" textRotation="0" wrapText="1" indent="0" justifyLastLine="0" shrinkToFit="0" readingOrder="0"/>
    </dxf>
    <dxf>
      <numFmt numFmtId="3" formatCode="#,##0"/>
      <alignment horizontal="center" vertical="center"/>
    </dxf>
    <dxf>
      <numFmt numFmtId="3" formatCode="#,##0"/>
      <alignment horizontal="center" vertical="center"/>
    </dxf>
    <dxf>
      <numFmt numFmtId="3" formatCode="#,##0"/>
      <alignment horizontal="center" vertical="center"/>
    </dxf>
    <dxf>
      <numFmt numFmtId="3" formatCode="#,##0"/>
      <alignment horizontal="center" vertical="center"/>
    </dxf>
    <dxf>
      <numFmt numFmtId="3" formatCode="#,##0"/>
      <alignment horizontal="center" vertical="center"/>
    </dxf>
    <dxf>
      <numFmt numFmtId="3" formatCode="#,##0"/>
      <alignment horizontal="center" vertical="center"/>
    </dxf>
    <dxf>
      <numFmt numFmtId="3" formatCode="#,##0"/>
      <alignment horizontal="center" vertical="center"/>
    </dxf>
    <dxf>
      <numFmt numFmtId="3" formatCode="#,##0"/>
      <alignment horizontal="center" vertical="center"/>
    </dxf>
    <dxf>
      <numFmt numFmtId="3" formatCode="#,##0"/>
      <alignment horizontal="center" vertical="center"/>
    </dxf>
    <dxf>
      <numFmt numFmtId="3" formatCode="#,##0"/>
      <alignment horizontal="center" vertical="center"/>
    </dxf>
    <dxf>
      <numFmt numFmtId="3" formatCode="#,##0"/>
      <alignment horizontal="center" vertical="center"/>
    </dxf>
    <dxf>
      <numFmt numFmtId="3" formatCode="#,##0"/>
      <alignment horizontal="center" vertical="center"/>
    </dxf>
    <dxf>
      <numFmt numFmtId="3" formatCode="#,##0"/>
      <alignment horizontal="center" vertical="center"/>
    </dxf>
    <dxf>
      <numFmt numFmtId="3" formatCode="#,##0"/>
      <alignment horizontal="center" vertical="center"/>
    </dxf>
    <dxf>
      <numFmt numFmtId="3" formatCode="#,##0"/>
      <alignment horizontal="center" vertical="center"/>
    </dxf>
    <dxf>
      <numFmt numFmtId="3" formatCode="#,##0"/>
      <alignment horizontal="center" vertical="center"/>
    </dxf>
    <dxf>
      <numFmt numFmtId="3" formatCode="#,##0"/>
      <alignment horizontal="center" vertical="center"/>
    </dxf>
    <dxf>
      <numFmt numFmtId="3" formatCode="#,##0"/>
      <alignment horizontal="center" vertical="center"/>
    </dxf>
    <dxf>
      <numFmt numFmtId="3" formatCode="#,##0"/>
      <alignment horizontal="center" vertical="center"/>
    </dxf>
    <dxf>
      <numFmt numFmtId="3" formatCode="#,##0"/>
      <alignment horizontal="center" vertical="center"/>
    </dxf>
    <dxf>
      <numFmt numFmtId="3" formatCode="#,##0"/>
      <alignment horizontal="center" vertical="center"/>
    </dxf>
    <dxf>
      <numFmt numFmtId="3" formatCode="#,##0"/>
      <alignment horizontal="center" vertical="center"/>
    </dxf>
    <dxf>
      <numFmt numFmtId="3" formatCode="#,##0"/>
      <alignment horizontal="center" vertical="center"/>
    </dxf>
    <dxf>
      <numFmt numFmtId="3" formatCode="#,##0"/>
      <alignment horizontal="center" vertical="center"/>
    </dxf>
    <dxf>
      <numFmt numFmtId="3" formatCode="#,##0"/>
      <alignment horizontal="center" vertical="center"/>
    </dxf>
    <dxf>
      <numFmt numFmtId="22" formatCode="mmm/yy"/>
    </dxf>
    <dxf>
      <numFmt numFmtId="3" formatCode="#,##0"/>
      <alignment horizontal="center" vertical="center"/>
    </dxf>
    <dxf>
      <numFmt numFmtId="3" formatCode="#,##0"/>
      <alignment horizontal="center" vertical="center"/>
    </dxf>
    <dxf>
      <numFmt numFmtId="3" formatCode="#,##0"/>
      <alignment horizontal="center" vertical="center"/>
    </dxf>
    <dxf>
      <numFmt numFmtId="3" formatCode="#,##0"/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numFmt numFmtId="22" formatCode="mmm/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0C637E6-CBB6-4558-A8C5-68C5D3CC7652}" name="Tabela1" displayName="Tabela1" ref="A1:I9" totalsRowShown="0" headerRowDxfId="126">
  <autoFilter ref="A1:I9" xr:uid="{9FDD30E9-F9B8-412A-B48E-346D6FF45F17}"/>
  <tableColumns count="9">
    <tableColumn id="1" xr3:uid="{A0FAE548-4B85-44E5-90CB-007FD34CF17E}" name="Tipo de Benefício/Situação"/>
    <tableColumn id="10" xr3:uid="{4A9011F6-9DA1-4651-8A04-82EACB5627B2}" name="mar/20" dataDxfId="125"/>
    <tableColumn id="2" xr3:uid="{3C78C425-0353-4A07-B8FD-4186CFD919EF}" name="ago/20" dataDxfId="124"/>
    <tableColumn id="3" xr3:uid="{857A7812-A1B6-43C1-B9CD-49374C8D8400}" name="set/20" dataDxfId="123"/>
    <tableColumn id="4" xr3:uid="{A7758EE6-47A6-454B-9C95-71B914658957}" name="out/20" dataDxfId="122"/>
    <tableColumn id="6" xr3:uid="{155C28ED-09D3-4310-B90E-89F42D9BC1F5}" name="nov/20" dataDxfId="121">
      <calculatedColumnFormula>'Ben. Ass. Em Análise'!L29</calculatedColumnFormula>
    </tableColumn>
    <tableColumn id="7" xr3:uid="{4E447DB7-DFAF-47B4-953A-986BAE5535DC}" name="jan/21" dataDxfId="120">
      <calculatedColumnFormula>'Ben. Ass. Em Análise'!N29</calculatedColumnFormula>
    </tableColumn>
    <tableColumn id="8" xr3:uid="{06C5D397-8A5F-4BC0-B079-C2741AC1163D}" name="mar/21" dataDxfId="119"/>
    <tableColumn id="5" xr3:uid="{2C6ACF77-A5C2-49D7-ABB8-DCCFF83064EB}" name="abr/21" dataDxfId="118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FF8DB3F-92E8-401D-8F00-4A767500E000}" name="Tabela12" displayName="Tabela12" ref="A2:Q30" totalsRowCount="1" headerRowDxfId="36" dataDxfId="35">
  <autoFilter ref="A2:Q29" xr:uid="{6A14E6D9-153B-4C2B-A172-2023980BE9BE}"/>
  <tableColumns count="17">
    <tableColumn id="1" xr3:uid="{1096068A-7704-432C-8C75-3FC09C22EE9C}" name="UF" totalsRowLabel="Total" dataDxfId="34"/>
    <tableColumn id="2" xr3:uid="{9CDEF7D3-D3EE-4411-AA38-F5E52447DEA2}" name="jan/20" dataDxfId="33"/>
    <tableColumn id="3" xr3:uid="{71E7DA68-6BE9-4584-83A5-C5BC3AEB0DF7}" name="fev/20" dataDxfId="32"/>
    <tableColumn id="4" xr3:uid="{AE18134A-867A-46BE-9AB4-F7FE7DB6F4B8}" name="mar/20" totalsRowLabel="1.817.143" dataDxfId="31" totalsRowDxfId="30"/>
    <tableColumn id="5" xr3:uid="{A70B963C-5FC5-44A6-B2F9-D1AF047BF8E9}" name="abr/20" dataDxfId="29"/>
    <tableColumn id="6" xr3:uid="{53D03726-BBF5-48FE-A1F7-35E7828197F3}" name="mai/20" dataDxfId="28"/>
    <tableColumn id="7" xr3:uid="{BDC6D600-F8FA-48FB-852B-EA9A4BDD1231}" name="jun/20" dataDxfId="27"/>
    <tableColumn id="8" xr3:uid="{4378C2C4-A75F-4893-A228-ED37CB20B97E}" name="jul/20" dataDxfId="26"/>
    <tableColumn id="9" xr3:uid="{C048FF40-A562-4D84-ACA5-2A534D788751}" name="ago/20" dataDxfId="25"/>
    <tableColumn id="10" xr3:uid="{11542F42-9F58-4D84-A17E-4C59DF62A87E}" name="set/20" totalsRowFunction="sum" dataDxfId="24" totalsRowDxfId="23"/>
    <tableColumn id="11" xr3:uid="{320DEE75-81E1-4EE5-A3EA-1DC18EBE267F}" name="out/20" totalsRowFunction="sum" dataDxfId="22" totalsRowDxfId="21"/>
    <tableColumn id="12" xr3:uid="{96796B70-5888-493D-A12E-C0625D122F41}" name="nov/20" dataDxfId="20"/>
    <tableColumn id="13" xr3:uid="{2CFDCD9E-FC78-4CC9-A5FE-9078F2386DB5}" name="dez/20" dataDxfId="19"/>
    <tableColumn id="14" xr3:uid="{158D683B-B88F-4389-A80A-D78347BD2710}" name="jan/21" totalsRowFunction="sum" dataDxfId="18" totalsRowDxfId="17"/>
    <tableColumn id="15" xr3:uid="{A4CFEAC2-C150-4AD7-97C2-3A8AB4E57F42}" name="fev/21" dataDxfId="16"/>
    <tableColumn id="16" xr3:uid="{259B30E0-8A96-42AF-9F79-C78621ECA870}" name="mar/21" dataDxfId="15"/>
    <tableColumn id="17" xr3:uid="{AF836948-C15E-4848-9B1E-3A940BDB068E}" name="abr/21" totalsRowFunction="sum" dataDxfId="14" totalsRowDxfId="13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E16F6C4-B7C7-1441-BDC8-1EA7B30AD7A2}" name="Tabela2" displayName="Tabela2" ref="A2:B28" totalsRowCount="1">
  <autoFilter ref="A2:B27" xr:uid="{5E6A54B8-7761-444F-9AD4-FC4740B23CD8}"/>
  <tableColumns count="2">
    <tableColumn id="1" xr3:uid="{F20EE27D-6B75-6141-83D7-56D410F571B6}" name="DATAS/MESES" totalsRowLabel="Total" dataDxfId="12" totalsRowDxfId="11"/>
    <tableColumn id="2" xr3:uid="{36B57843-5BDA-534C-972E-AF565635049C}" name="Soma de Saldo" totalsRowFunction="sum" dataDxfId="10" totalsRowDxfId="9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CF0AA8F-CAC6-1E49-B66D-7228E5E39165}" name="Tabela8" displayName="Tabela8" ref="A2:D15" totalsRowShown="0" headerRowBorderDxfId="8" tableBorderDxfId="7">
  <autoFilter ref="A2:D15" xr:uid="{2DC2C8BF-3D22-5D4F-8E50-73D58C8FA54C}"/>
  <tableColumns count="4">
    <tableColumn id="1" xr3:uid="{6000F46C-D5EA-704F-B893-181E263D880C}" name="DATAS/MESES" dataDxfId="6" totalsRowDxfId="5"/>
    <tableColumn id="2" xr3:uid="{B3509406-B356-2D43-B29B-FDD77AE9418E}" name="Soma de Total Analisado - Benefício de Prestação Continuada da Assistência Social à Pessoa com Deficiência" dataDxfId="4" totalsRowDxfId="3"/>
    <tableColumn id="3" xr3:uid="{BF8E8DCA-C85E-DE48-BEB4-39DC621637D7}" name="Soma de Total Analisado - Benefício de Prestação Continuada da Assistência Social ao Idoso" dataDxfId="2" totalsRowDxfId="1"/>
    <tableColumn id="4" xr3:uid="{F3CCCC5F-EBB7-4E4C-977F-A1D43DE7A4BE}" name="Total" dataDxfId="0">
      <calculatedColumnFormula>SUM(B3:C3)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5C79954-B19C-4890-BF1F-71450CA53649}" name="Tabela9" displayName="Tabela9" ref="A13:Z15" totalsRowShown="0" headerRowDxfId="117">
  <autoFilter ref="A13:Z15" xr:uid="{15C79954-B19C-4890-BF1F-71450CA53649}"/>
  <tableColumns count="26">
    <tableColumn id="1" xr3:uid="{DFD948D4-F865-4330-AC3C-2C0D7BF106C8}" name="Recursos "/>
    <tableColumn id="2" xr3:uid="{D736EE65-18FB-42C2-AD07-816E35BE0385}" name="jan/19" dataDxfId="116">
      <calculatedColumnFormula>Recursos!$B$3</calculatedColumnFormula>
    </tableColumn>
    <tableColumn id="3" xr3:uid="{D05B75F1-5B62-424B-9CE8-6DD1918D1516}" name="fev/19" dataDxfId="115">
      <calculatedColumnFormula>Recursos!$B$4</calculatedColumnFormula>
    </tableColumn>
    <tableColumn id="4" xr3:uid="{76F459BF-28C7-4952-A9E2-4194DD6FCE13}" name="mar/19" dataDxfId="114">
      <calculatedColumnFormula>Recursos!$B$5</calculatedColumnFormula>
    </tableColumn>
    <tableColumn id="5" xr3:uid="{DFE83EAF-5B24-4073-A8F6-07F62E375901}" name="abr/19" dataDxfId="113">
      <calculatedColumnFormula>Recursos!$B$6</calculatedColumnFormula>
    </tableColumn>
    <tableColumn id="6" xr3:uid="{7E14C4BE-3438-4B8F-A33B-F98E2365313F}" name="mai/19" dataDxfId="112">
      <calculatedColumnFormula>Recursos!$B$7</calculatedColumnFormula>
    </tableColumn>
    <tableColumn id="7" xr3:uid="{AA947F6C-B1A4-4712-BAF5-7C33517D5315}" name="jun/19" dataDxfId="111">
      <calculatedColumnFormula>Recursos!$B$8</calculatedColumnFormula>
    </tableColumn>
    <tableColumn id="8" xr3:uid="{71AB063F-9DBA-4E78-8446-00848DB89C94}" name="jul/19" dataDxfId="110">
      <calculatedColumnFormula>Recursos!$B$9</calculatedColumnFormula>
    </tableColumn>
    <tableColumn id="9" xr3:uid="{F774331A-6B6E-4DE2-A0F7-9D4B880FA5D2}" name="ago/19" dataDxfId="109">
      <calculatedColumnFormula>Recursos!$B$10</calculatedColumnFormula>
    </tableColumn>
    <tableColumn id="10" xr3:uid="{4570B6C7-BE8A-4DDA-AA17-125BD9D1EDEB}" name="set/19" dataDxfId="108">
      <calculatedColumnFormula>Recursos!$B$11</calculatedColumnFormula>
    </tableColumn>
    <tableColumn id="11" xr3:uid="{D26ED97B-65EC-4160-8447-68D4F2F603E2}" name="out/19" dataDxfId="107">
      <calculatedColumnFormula>Recursos!$B$12</calculatedColumnFormula>
    </tableColumn>
    <tableColumn id="12" xr3:uid="{383005E9-DF29-427B-B25E-1AA53A2847B1}" name="nov/19" dataDxfId="106">
      <calculatedColumnFormula>Recursos!$B$13</calculatedColumnFormula>
    </tableColumn>
    <tableColumn id="13" xr3:uid="{04B5993E-DF9E-4816-9370-7C0176A827C4}" name="dez/19" dataDxfId="105">
      <calculatedColumnFormula>Recursos!$B$14</calculatedColumnFormula>
    </tableColumn>
    <tableColumn id="14" xr3:uid="{80946609-602C-43EC-AF67-7BBA5B7586E5}" name="jan/20" dataDxfId="104">
      <calculatedColumnFormula>Recursos!B15</calculatedColumnFormula>
    </tableColumn>
    <tableColumn id="15" xr3:uid="{8A190DE6-5868-4F90-8188-6AA1CD127608}" name="fev/20" dataDxfId="103">
      <calculatedColumnFormula>Recursos!$B$16</calculatedColumnFormula>
    </tableColumn>
    <tableColumn id="16" xr3:uid="{6C5D6C71-8AFC-48E0-A1A9-47B167EE3E6E}" name="mar/20" dataDxfId="102">
      <calculatedColumnFormula>Recursos!$B$17</calculatedColumnFormula>
    </tableColumn>
    <tableColumn id="17" xr3:uid="{4E171182-347C-44A9-81BB-0B3148C71CE2}" name="abr/20" dataDxfId="101">
      <calculatedColumnFormula>Recursos!$B$18</calculatedColumnFormula>
    </tableColumn>
    <tableColumn id="18" xr3:uid="{FD08A21F-D18C-4C4E-B08F-139E248C58FD}" name="mai/20" dataDxfId="100">
      <calculatedColumnFormula>Recursos!$B$19</calculatedColumnFormula>
    </tableColumn>
    <tableColumn id="19" xr3:uid="{D39F3C9F-3EB5-4CB8-BADD-C95DE5DB0292}" name="jun/20" dataDxfId="99">
      <calculatedColumnFormula>Recursos!$B$20</calculatedColumnFormula>
    </tableColumn>
    <tableColumn id="20" xr3:uid="{0693B855-7739-42F0-88DD-1146D2CB5CD7}" name="jul/20" dataDxfId="98">
      <calculatedColumnFormula>Recursos!$B$21</calculatedColumnFormula>
    </tableColumn>
    <tableColumn id="21" xr3:uid="{37174BCE-9F9E-4100-B3A1-7E15925907C2}" name="ago/20" dataDxfId="97">
      <calculatedColumnFormula>Recursos!$B$22</calculatedColumnFormula>
    </tableColumn>
    <tableColumn id="22" xr3:uid="{C02D7E04-88F4-41C2-A6D1-8F7378017F94}" name="set/20" dataDxfId="96">
      <calculatedColumnFormula>Recursos!$B$23</calculatedColumnFormula>
    </tableColumn>
    <tableColumn id="23" xr3:uid="{EA8BB297-1AF9-4257-AF0B-95EA376DE738}" name="out/20" dataDxfId="95">
      <calculatedColumnFormula>Recursos!$B$24</calculatedColumnFormula>
    </tableColumn>
    <tableColumn id="24" xr3:uid="{A060E5FC-814C-41C2-A5CF-7913485AD28B}" name="nov/20" dataDxfId="94">
      <calculatedColumnFormula>Recursos!$B$25</calculatedColumnFormula>
    </tableColumn>
    <tableColumn id="25" xr3:uid="{87F45F48-1ECA-40BE-9466-22F4FB9EA115}" name="dez/20" dataDxfId="93">
      <calculatedColumnFormula>Recursos!$B$26</calculatedColumnFormula>
    </tableColumn>
    <tableColumn id="26" xr3:uid="{C8BDE0FD-E6C7-4F0C-A0E6-F6D064DB9CD4}" name="jan/21" dataDxfId="92">
      <calculatedColumnFormula>Recursos!$B$27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584F619-CEF2-4BC6-9D63-17E1AEA90604}" name="Tabela4" displayName="Tabela4" ref="A2:Q30" totalsRowCount="1" headerRowDxfId="91">
  <autoFilter ref="A2:Q29" xr:uid="{1584F619-CEF2-4BC6-9D63-17E1AEA90604}"/>
  <tableColumns count="17">
    <tableColumn id="1" xr3:uid="{96A047ED-16A3-497D-AFD2-4364E6CE4AD4}" name="UF" totalsRowLabel="Total"/>
    <tableColumn id="2" xr3:uid="{C81D6786-B218-4815-BAD3-3C57F725021A}" name="jan/20"/>
    <tableColumn id="3" xr3:uid="{3B6A1D42-2953-4FF5-ABB8-FDEB8AB6A8EF}" name="fev/20"/>
    <tableColumn id="4" xr3:uid="{82128D82-F064-426A-B5E4-B254E6A254C7}" name="mar/20"/>
    <tableColumn id="5" xr3:uid="{6B87E2B3-D87F-4303-AB0C-907C066E2476}" name="abr/20"/>
    <tableColumn id="6" xr3:uid="{D1CA660A-6508-47E0-82CE-424C4C4B1D6D}" name="mai/20"/>
    <tableColumn id="7" xr3:uid="{11EE1802-E9F4-4248-A1CB-262B32D27852}" name="jun/20"/>
    <tableColumn id="8" xr3:uid="{DE3CFA93-208A-4C4B-851E-4CD8C985FFAC}" name="jul/20"/>
    <tableColumn id="9" xr3:uid="{F9F3DECB-A348-4EB3-A0AD-A8C23DC49F1D}" name="ago/20"/>
    <tableColumn id="10" xr3:uid="{541AF36C-55A7-4F0E-A819-1948DABC600A}" name="set/20"/>
    <tableColumn id="11" xr3:uid="{E8A501E0-91B0-4178-B19A-BFD50038B242}" name="out/20"/>
    <tableColumn id="12" xr3:uid="{AE210364-3427-478F-9FD6-0C18C96EF5C9}" name="nov/20"/>
    <tableColumn id="13" xr3:uid="{189E2F27-2CD5-4E62-AA21-91CB4BECB1F3}" name="dez/20"/>
    <tableColumn id="14" xr3:uid="{5CA3FAAE-3D2B-4410-A7CC-6602240784B9}" name="jan/21"/>
    <tableColumn id="15" xr3:uid="{0DABFEC0-B61C-4E69-800E-66552AE952C4}" name="fev/21"/>
    <tableColumn id="16" xr3:uid="{601BF4C5-8FB9-4D8A-92F3-D1A3B5E628EF}" name="mar/21"/>
    <tableColumn id="17" xr3:uid="{744B95CF-8FD3-4548-95AF-C12CC8B7ACFC}" name="abr/21" totalsRowFunction="custom" dataDxfId="90" totalsRowDxfId="89">
      <totalsRowFormula>SUM(Q3:Q29)</totalsRow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130741E-3402-4E6C-85D7-0F9A63F672DF}" name="Tabela5" displayName="Tabela5" ref="A2:Q30" totalsRowCount="1" headerRowDxfId="88">
  <autoFilter ref="A2:Q29" xr:uid="{5130741E-3402-4E6C-85D7-0F9A63F672DF}"/>
  <tableColumns count="17">
    <tableColumn id="1" xr3:uid="{33EC2B99-0007-4EEB-A711-8E2CBBC78684}" name="UF" totalsRowLabel="Total"/>
    <tableColumn id="2" xr3:uid="{EC85FBDE-9209-41A6-A306-5004D10D64CF}" name="jan/20"/>
    <tableColumn id="3" xr3:uid="{CE145DEE-D619-4F9C-8BE2-EDEA7D74694C}" name="fev/20"/>
    <tableColumn id="4" xr3:uid="{25AD6A3F-79CA-4B23-B108-733886A12687}" name="mar/20"/>
    <tableColumn id="5" xr3:uid="{6C4D8ECE-E19F-46C2-8482-4BF6F1F609A1}" name="abr/20"/>
    <tableColumn id="6" xr3:uid="{F16CF367-5A0E-4416-BCD8-CCC0C9AD6EA7}" name="mai/20"/>
    <tableColumn id="7" xr3:uid="{ACEF9C03-99E6-4942-88F8-69962EE27F7C}" name="jun/20"/>
    <tableColumn id="8" xr3:uid="{95B141F2-A85A-49A6-A0FC-819F4741FC31}" name="jul/20"/>
    <tableColumn id="9" xr3:uid="{E4EC2BAD-BB56-4C93-9F8F-0B89D765C0DD}" name="ago/20"/>
    <tableColumn id="10" xr3:uid="{A0A9AEDA-2B7D-40E2-9529-8BC324D766F6}" name="set/20"/>
    <tableColumn id="11" xr3:uid="{769B15C2-D5EE-4F57-B839-01E0B82BEDB4}" name="out/20" totalsRowLabel="491.204" dataDxfId="87" totalsRowDxfId="86"/>
    <tableColumn id="12" xr3:uid="{046458ED-ADCF-4EB5-A0CE-0CE25BD4B58A}" name="nov/20" totalsRowLabel="520.899" dataDxfId="85" totalsRowDxfId="84"/>
    <tableColumn id="13" xr3:uid="{0BCCE517-2127-45B8-BCA2-CF6CA5294C21}" name="dez/20" dataDxfId="83"/>
    <tableColumn id="14" xr3:uid="{306DEC98-7605-435D-A8E9-E898ECFC6C77}" name="jan/21" totalsRowLabel="534.848" dataDxfId="82" totalsRowDxfId="81"/>
    <tableColumn id="15" xr3:uid="{49FDA320-B183-427B-A2A6-712CA06B0B10}" name="fev/21"/>
    <tableColumn id="16" xr3:uid="{B7E02863-EA3C-4C19-871C-AA74E97EC577}" name="mar/21"/>
    <tableColumn id="17" xr3:uid="{7F2E6D17-E2A5-422D-B329-E6F81F9A9E25}" name="abr/21" totalsRowFunction="sum" dataDxfId="80" totalsRowDxfId="79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DE0E144-1496-452B-B015-7E833E68E40C}" name="Tabela10" displayName="Tabela10" ref="A2:Q30" totalsRowCount="1" headerRowDxfId="78">
  <autoFilter ref="A2:Q29" xr:uid="{A9B52BE4-D0DE-4F6F-AE34-CAD97A056A92}"/>
  <tableColumns count="17">
    <tableColumn id="1" xr3:uid="{2CB2F828-C6F8-4765-82E6-D1F7D422F356}" name="UF" totalsRowLabel="Total"/>
    <tableColumn id="2" xr3:uid="{6E49B828-9B55-470E-B184-5D59B268532F}" name="jan/20"/>
    <tableColumn id="3" xr3:uid="{90B804C6-9090-45CB-A632-010861465567}" name="fev/20"/>
    <tableColumn id="4" xr3:uid="{4BA88834-83A6-4E61-8421-887985A78525}" name="mar/20"/>
    <tableColumn id="5" xr3:uid="{A6CB1102-951B-46CA-9E9B-87570F694CFE}" name="abr/20"/>
    <tableColumn id="6" xr3:uid="{4F30BC8B-7D03-4563-98A5-92751F8EACB4}" name="mai/20"/>
    <tableColumn id="7" xr3:uid="{11B32E50-5DE2-4443-96AC-D2A40B02FD19}" name="jun/20"/>
    <tableColumn id="8" xr3:uid="{77CC222C-3AF1-4BF0-BC73-285327C91C62}" name="jul/20"/>
    <tableColumn id="9" xr3:uid="{7146966F-092F-4DB2-8F27-D69C1D45D0ED}" name="ago/20" totalsRowLabel="392.784" dataDxfId="77" totalsRowDxfId="76"/>
    <tableColumn id="10" xr3:uid="{1313D981-FCA6-4EB2-B99D-82A7D4085945}" name="set/20"/>
    <tableColumn id="11" xr3:uid="{E4467F5D-689B-49C6-8C1E-1FC6BA3EA59B}" name="out/20"/>
    <tableColumn id="12" xr3:uid="{53AA0DA2-F276-4819-9921-B9C604233D59}" name="nov/20"/>
    <tableColumn id="13" xr3:uid="{CA3EF1F5-187B-445B-ACD0-D31D3C7DB707}" name="dez/20"/>
    <tableColumn id="14" xr3:uid="{8E5F5CB7-E08C-4FC1-8287-E297DE1E063C}" name="jan/21"/>
    <tableColumn id="15" xr3:uid="{91798FE0-A850-45D4-9734-F0CB4BCD5627}" name="fev/21"/>
    <tableColumn id="16" xr3:uid="{C341F0DD-FCD5-4920-8AD5-70388178EC5B}" name="mar/21" totalsRowFunction="sum" dataDxfId="75" totalsRowDxfId="74" dataCellStyle="Vírgula"/>
    <tableColumn id="17" xr3:uid="{BD95CCEA-E456-4995-A009-A7B09F8FAAC3}" name="abr/21" totalsRowFunction="sum" dataDxfId="73" totalsRowDxfId="7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656D213-7D6F-FB4B-94C9-77E742E0668E}" name="Tabela7" displayName="Tabela7" ref="A2:Q30" totalsRowCount="1" headerRowDxfId="71">
  <autoFilter ref="A2:Q29" xr:uid="{CDF25B7E-BBC6-8E4C-9C3F-71AEA498FB30}"/>
  <tableColumns count="17">
    <tableColumn id="1" xr3:uid="{D1796CCC-2FD8-7946-B738-E9156CEFE7C2}" name="UF" totalsRowLabel="Total" dataDxfId="70" totalsRowDxfId="69"/>
    <tableColumn id="2" xr3:uid="{A2C4A176-BC44-FF42-98A4-885A74048759}" name="jan/20"/>
    <tableColumn id="3" xr3:uid="{D7F04FE3-27C0-604D-93EC-1FF8F896A724}" name="fev/20"/>
    <tableColumn id="4" xr3:uid="{EFA83A11-B65E-8542-BFD7-01DFCC7A775B}" name="mar/20"/>
    <tableColumn id="5" xr3:uid="{9ABAC274-FC09-8944-985F-689A7876681F}" name="abr/20"/>
    <tableColumn id="6" xr3:uid="{CF8524B4-93A2-194C-8115-E59DBCF6CA6B}" name="mai/20"/>
    <tableColumn id="7" xr3:uid="{EB5AF5C4-4A62-4941-9D45-109DF8FBE82E}" name="jun/20"/>
    <tableColumn id="8" xr3:uid="{0C52CBC7-2317-DB47-88D2-A1C73C7AC58D}" name="jul/20"/>
    <tableColumn id="9" xr3:uid="{71F7507E-025B-EB4A-80AB-73A3B789E71E}" name="ago/20"/>
    <tableColumn id="10" xr3:uid="{544F2ADC-6DEC-6740-9AEA-3ED3697EFE11}" name="set/20"/>
    <tableColumn id="11" xr3:uid="{1271866E-A39E-F644-B1F6-825F09BB1BE0}" name="out/20"/>
    <tableColumn id="12" xr3:uid="{50DC6121-B833-9F49-BA6A-A5F6A324394A}" name="nov/20"/>
    <tableColumn id="13" xr3:uid="{AE3039FA-2CEA-1B42-A820-4D840D000D81}" name="dez/20"/>
    <tableColumn id="14" xr3:uid="{A8CD915D-9497-D242-AD2C-15E78C391A96}" name="jan/21"/>
    <tableColumn id="15" xr3:uid="{8D499C47-1D29-1647-AEA1-DEEA4FB9F290}" name="fev/21"/>
    <tableColumn id="16" xr3:uid="{5359EAAF-90F9-F54D-876F-6B5FCF54F727}" name="mar/21" totalsRowFunction="sum" dataDxfId="68" totalsRowDxfId="67" dataCellStyle="Vírgula"/>
    <tableColumn id="17" xr3:uid="{0581E078-885E-2146-8F9D-436CB34E1BE5}" name="abr/21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A27FCF5-6FA7-494F-ADC4-1EFCC3A976A3}" name="Tabela11" displayName="Tabela11" ref="A2:Q30" totalsRowCount="1" headerRowDxfId="66">
  <autoFilter ref="A2:Q29" xr:uid="{0932EDA9-A05B-4307-94B5-D698BD5E0330}"/>
  <tableColumns count="17">
    <tableColumn id="1" xr3:uid="{2485AD8C-9B20-49A7-82F5-39F540E3FEF3}" name="UF" totalsRowLabel="Total"/>
    <tableColumn id="2" xr3:uid="{F9C57020-9CAA-4C04-A48A-1929DD7BF18E}" name="jan/20"/>
    <tableColumn id="3" xr3:uid="{958F8BC4-491B-4ED3-B752-4C21D7D32DE6}" name="fev/20"/>
    <tableColumn id="4" xr3:uid="{EBB64866-9D01-4B00-AF93-1EC1EF9168DC}" name="mar/20"/>
    <tableColumn id="5" xr3:uid="{6E2159A1-3F09-444C-9E61-4FC64CE04DA3}" name="abr/20"/>
    <tableColumn id="6" xr3:uid="{F952AA48-C1A6-49C7-9C9A-6998CB9301A5}" name="mai/20"/>
    <tableColumn id="7" xr3:uid="{CF5346D9-4FE9-4671-9158-D2CE07A93702}" name="jun/20"/>
    <tableColumn id="8" xr3:uid="{76705636-9817-471E-9391-A1D2CE2B9B04}" name="jul/20"/>
    <tableColumn id="9" xr3:uid="{B84D56DF-10CF-4C25-9E9B-0E9594E94687}" name="ago/20" totalsRowDxfId="65"/>
    <tableColumn id="10" xr3:uid="{A81DD4FC-2384-4A85-A80E-3540BD3307D2}" name="set/20" totalsRowLabel="795.450" dataDxfId="64" totalsRowDxfId="63"/>
    <tableColumn id="11" xr3:uid="{7C12C224-B1DA-460B-8E5F-FBB4A2F9A75E}" name="out/20" dataDxfId="62" totalsRowDxfId="61"/>
    <tableColumn id="12" xr3:uid="{B03CDC18-17B0-4269-9254-F4858C11D76C}" name="nov/20" totalsRowLabel="799.162" dataDxfId="60" totalsRowDxfId="59"/>
    <tableColumn id="13" xr3:uid="{85A5AE89-C56D-476E-A370-0776C64C73C9}" name="dez/20" dataDxfId="58"/>
    <tableColumn id="14" xr3:uid="{B4D20A03-3BFC-4512-A1FD-104616929FD0}" name="jan/21" totalsRowLabel="486.456" dataDxfId="57" totalsRowDxfId="56"/>
    <tableColumn id="15" xr3:uid="{AD5280BA-D05C-4985-8B50-561A0D988116}" name="fev/21"/>
    <tableColumn id="16" xr3:uid="{CBF5BBEF-2377-4893-B74F-9338B0990D43}" name="mar/21"/>
    <tableColumn id="17" xr3:uid="{FED92940-E47D-4ECD-9023-9F469E5811AE}" name="abr/21" totalsRowFunction="sum" dataDxfId="55" totalsRowDxfId="54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C379474-0643-034C-BD41-9B29BC5C147E}" name="Tabela3" displayName="Tabela3" ref="A2:Q5" totalsRowCount="1" headerRowDxfId="53">
  <autoFilter ref="A2:Q4" xr:uid="{FA82CB0D-A2AE-914B-AA6E-6398198D9C86}"/>
  <tableColumns count="17">
    <tableColumn id="1" xr3:uid="{8F9ED309-53CB-F147-9C9D-E7E70A826538}" name="Benefício" totalsRowLabel="Total" dataDxfId="52"/>
    <tableColumn id="2" xr3:uid="{B43C9FBA-79C6-9349-9069-9BD434236434}" name="jan/20"/>
    <tableColumn id="3" xr3:uid="{D46E65B2-4BC7-BF4C-9813-1125C1228BCC}" name="fev/20"/>
    <tableColumn id="4" xr3:uid="{105C1017-F66F-9E4E-BB1A-B84EBE2D36AB}" name="mar/20"/>
    <tableColumn id="5" xr3:uid="{A4DC90F1-6C2B-EF49-A204-B30AEE524927}" name="abr/20"/>
    <tableColumn id="6" xr3:uid="{537E5F12-275C-2040-8387-0F1B3BEFB70B}" name="mai/20"/>
    <tableColumn id="7" xr3:uid="{2CDC1C67-7E0B-DE46-A690-3C89BB7D11C6}" name="jun/20"/>
    <tableColumn id="8" xr3:uid="{D986830A-B0CE-BA49-B247-FEA91616228B}" name="jul/20"/>
    <tableColumn id="9" xr3:uid="{BA9B7E99-480E-B94A-BB6C-86258382D38F}" name="ago/20"/>
    <tableColumn id="10" xr3:uid="{29B0EB71-AED9-C142-B02D-E7906EC232C8}" name="set/20"/>
    <tableColumn id="11" xr3:uid="{83B3DE61-E2F0-624B-8232-C54963550514}" name="out/20" totalsRowFunction="sum" dataDxfId="51" totalsRowDxfId="50"/>
    <tableColumn id="12" xr3:uid="{8293268B-0194-4B4D-81BB-B1E23B8E829D}" name="nov/20" totalsRowFunction="sum" dataDxfId="49" totalsRowDxfId="48"/>
    <tableColumn id="13" xr3:uid="{A85CCBF4-11DD-9949-9D2B-5DD58AD0AF70}" name="dez/20" dataDxfId="47" totalsRowDxfId="46"/>
    <tableColumn id="14" xr3:uid="{38CB5FFA-CAF3-6A44-B13C-01E1C68FDDFC}" name="jan/21" totalsRowFunction="sum" dataDxfId="45" totalsRowDxfId="44"/>
    <tableColumn id="15" xr3:uid="{F7895766-D19A-8043-A6A2-F1788CFEAC84}" name="fev/21"/>
    <tableColumn id="16" xr3:uid="{F73D7F49-3464-5E4E-8D9F-0D355494F75A}" name="mar/21"/>
    <tableColumn id="17" xr3:uid="{7409B3FB-6866-9942-BCD7-FE20014EE616}" name="abr/21" totalsRowLabel="298.895" dataDxfId="43" totalsRowDxfId="42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021D4E1-C953-6E41-AF05-FFF4084999C5}" name="Tabela6" displayName="Tabela6" ref="A2:Q5" totalsRowCount="1" headerRowDxfId="41">
  <autoFilter ref="A2:Q4" xr:uid="{E53D90F5-4980-E042-917A-9AF925546080}"/>
  <tableColumns count="17">
    <tableColumn id="1" xr3:uid="{D9A8BB71-448E-2045-90CE-671AAD3532AB}" name="Benefício" totalsRowLabel="Total" dataDxfId="40" totalsRowDxfId="39"/>
    <tableColumn id="2" xr3:uid="{CDF08D53-DAB0-AA4B-9C41-82531B6FCB81}" name="jan/20"/>
    <tableColumn id="3" xr3:uid="{4A1A3A9A-0A5F-8E4C-BFCA-3BA149EF59B3}" name="fev/20"/>
    <tableColumn id="4" xr3:uid="{2BFCDC31-EF30-914B-B021-09D0D5942F54}" name="mar/20"/>
    <tableColumn id="5" xr3:uid="{C7646C6A-05AA-F94B-AC09-9B4FBB9F89AD}" name="abr/20"/>
    <tableColumn id="6" xr3:uid="{E8468B0C-8044-4B43-A1B2-EAF142BD3A73}" name="mai/20"/>
    <tableColumn id="7" xr3:uid="{223CA03E-1579-4A48-AF8B-C0DD93493565}" name="jun/20"/>
    <tableColumn id="8" xr3:uid="{CD762FD6-580B-D84F-95ED-CCEA31C80E5C}" name="jul/20"/>
    <tableColumn id="9" xr3:uid="{016FBDFA-4CA7-1A49-9AF0-0BB0BE0FA185}" name="ago/20"/>
    <tableColumn id="10" xr3:uid="{F75ECD25-56C0-3442-B636-E466DA18645F}" name="set/20"/>
    <tableColumn id="11" xr3:uid="{9CA24601-DA41-4045-89A6-B006A134E0D4}" name="out/20" totalsRowFunction="sum" dataDxfId="38" totalsRowDxfId="37"/>
    <tableColumn id="12" xr3:uid="{040C3DC6-002F-2341-8A2B-5A3E89687824}" name="nov/20"/>
    <tableColumn id="13" xr3:uid="{19B27841-388A-CD41-BE1D-D04980AD79AE}" name="dez/20"/>
    <tableColumn id="14" xr3:uid="{CFEA054D-D1E3-9047-8E2C-D54F2D5DEB87}" name="jan/21"/>
    <tableColumn id="15" xr3:uid="{BCC19AFD-C674-6142-BDD1-AD57EF8FC280}" name="fev/21"/>
    <tableColumn id="16" xr3:uid="{F62710C5-EB96-1242-84EF-0F9B6EBB5AB2}" name="mar/21"/>
    <tableColumn id="17" xr3:uid="{3A8AB990-E4BC-5644-AFD0-F0832821BC95}" name="abr/2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F72E6-589A-48EF-A044-92C4FF104C50}">
  <dimension ref="A1:Z15"/>
  <sheetViews>
    <sheetView topLeftCell="A7" workbookViewId="0">
      <selection activeCell="F4" sqref="F4:G9"/>
    </sheetView>
  </sheetViews>
  <sheetFormatPr baseColWidth="10" defaultColWidth="8.83203125" defaultRowHeight="16" x14ac:dyDescent="0.2"/>
  <cols>
    <col min="1" max="1" width="40.1640625" bestFit="1" customWidth="1"/>
    <col min="2" max="2" width="10.83203125" bestFit="1" customWidth="1"/>
    <col min="3" max="3" width="10.1640625" bestFit="1" customWidth="1"/>
    <col min="4" max="4" width="10.6640625" bestFit="1" customWidth="1"/>
    <col min="5" max="7" width="10.6640625" customWidth="1"/>
    <col min="8" max="8" width="10.6640625" bestFit="1" customWidth="1"/>
    <col min="9" max="9" width="9" bestFit="1" customWidth="1"/>
    <col min="12" max="12" width="9.1640625" bestFit="1" customWidth="1"/>
    <col min="16" max="16" width="9.1640625" bestFit="1" customWidth="1"/>
    <col min="18" max="18" width="9" bestFit="1" customWidth="1"/>
    <col min="21" max="21" width="9" bestFit="1" customWidth="1"/>
    <col min="24" max="24" width="9.1640625" bestFit="1" customWidth="1"/>
  </cols>
  <sheetData>
    <row r="1" spans="1:26" x14ac:dyDescent="0.2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</row>
    <row r="2" spans="1:26" x14ac:dyDescent="0.2">
      <c r="A2" t="s">
        <v>9</v>
      </c>
      <c r="B2" s="6" t="s">
        <v>10</v>
      </c>
      <c r="C2" s="6" t="s">
        <v>10</v>
      </c>
      <c r="D2" s="6" t="s">
        <v>10</v>
      </c>
      <c r="E2" s="6" t="s">
        <v>10</v>
      </c>
      <c r="F2" s="35" t="s">
        <v>10</v>
      </c>
      <c r="G2" s="35" t="s">
        <v>10</v>
      </c>
      <c r="H2" s="35" t="s">
        <v>10</v>
      </c>
      <c r="I2" s="35">
        <f>Tabela4[[#Totals],[abr/21]]</f>
        <v>1370175</v>
      </c>
    </row>
    <row r="3" spans="1:26" x14ac:dyDescent="0.2">
      <c r="A3" t="s">
        <v>11</v>
      </c>
      <c r="B3" s="6" t="s">
        <v>10</v>
      </c>
      <c r="C3" s="6" t="s">
        <v>10</v>
      </c>
      <c r="D3" s="6" t="s">
        <v>10</v>
      </c>
      <c r="E3" s="35" t="str">
        <f>'Ben. Ass. Em Análise'!K30</f>
        <v>491.204</v>
      </c>
      <c r="F3" s="35" t="str">
        <f>'Ben. Ass. Em Análise'!L30</f>
        <v>520.899</v>
      </c>
      <c r="G3" s="35" t="str">
        <f>'Ben. Ass. Em Análise'!N30</f>
        <v>534.848</v>
      </c>
      <c r="H3" s="35" t="s">
        <v>10</v>
      </c>
      <c r="I3" s="35">
        <f>Tabela5[[#Totals],[abr/21]]</f>
        <v>396145</v>
      </c>
    </row>
    <row r="4" spans="1:26" x14ac:dyDescent="0.2">
      <c r="A4" t="s">
        <v>12</v>
      </c>
      <c r="B4" s="6" t="s">
        <v>10</v>
      </c>
      <c r="C4" s="6" t="s">
        <v>10</v>
      </c>
      <c r="D4" s="6" t="s">
        <v>10</v>
      </c>
      <c r="E4" s="35">
        <f>'Ben. Ass. Pendentes'!K5</f>
        <v>168799.47174133948</v>
      </c>
      <c r="F4" s="35" t="s">
        <v>10</v>
      </c>
      <c r="G4" s="35" t="s">
        <v>10</v>
      </c>
      <c r="H4" s="35" t="s">
        <v>10</v>
      </c>
      <c r="I4" s="35" t="s">
        <v>10</v>
      </c>
    </row>
    <row r="5" spans="1:26" x14ac:dyDescent="0.2">
      <c r="A5" t="s">
        <v>13</v>
      </c>
      <c r="B5" s="6" t="s">
        <v>10</v>
      </c>
      <c r="C5" s="35" t="str">
        <f>'Ben. Prev. Perícia Médica'!I30</f>
        <v>392.784</v>
      </c>
      <c r="D5" s="6" t="s">
        <v>10</v>
      </c>
      <c r="E5" s="6" t="s">
        <v>10</v>
      </c>
      <c r="F5" s="35" t="s">
        <v>10</v>
      </c>
      <c r="G5" s="35" t="s">
        <v>10</v>
      </c>
      <c r="H5" s="35">
        <f>'Ben. Prev. Perícia Médica'!P30</f>
        <v>597887</v>
      </c>
      <c r="I5" s="35">
        <f>Tabela10[[#Totals],[abr/21]]</f>
        <v>593216</v>
      </c>
    </row>
    <row r="6" spans="1:26" x14ac:dyDescent="0.2">
      <c r="A6" t="s">
        <v>14</v>
      </c>
      <c r="B6" s="6" t="s">
        <v>10</v>
      </c>
      <c r="C6" s="6" t="s">
        <v>10</v>
      </c>
      <c r="D6" s="6" t="s">
        <v>10</v>
      </c>
      <c r="E6" s="6" t="s">
        <v>10</v>
      </c>
      <c r="F6" s="35" t="s">
        <v>10</v>
      </c>
      <c r="G6" s="35" t="s">
        <v>10</v>
      </c>
      <c r="H6" s="35">
        <f>'Ben. Ass. Perícia Médica'!P30</f>
        <v>37893</v>
      </c>
      <c r="I6" s="35" t="s">
        <v>10</v>
      </c>
    </row>
    <row r="7" spans="1:26" x14ac:dyDescent="0.2">
      <c r="A7" t="s">
        <v>15</v>
      </c>
      <c r="B7" s="6" t="s">
        <v>10</v>
      </c>
      <c r="C7" s="35" t="s">
        <v>10</v>
      </c>
      <c r="D7" s="35" t="str">
        <f>'Ben. Em Exigência'!J30</f>
        <v>795.450</v>
      </c>
      <c r="E7" s="6" t="s">
        <v>10</v>
      </c>
      <c r="F7" s="35" t="str">
        <f>'Ben. Em Exigência'!L30</f>
        <v>799.162</v>
      </c>
      <c r="G7" s="35" t="str">
        <f>'Ben. Em Exigência'!N30</f>
        <v>486.456</v>
      </c>
      <c r="H7" s="35" t="s">
        <v>10</v>
      </c>
      <c r="I7" s="35">
        <f>Tabela11[[#Totals],[abr/21]]</f>
        <v>463640</v>
      </c>
    </row>
    <row r="8" spans="1:26" x14ac:dyDescent="0.2">
      <c r="A8" t="s">
        <v>16</v>
      </c>
      <c r="B8" s="6" t="s">
        <v>10</v>
      </c>
      <c r="C8" s="35" t="s">
        <v>10</v>
      </c>
      <c r="D8" s="35" t="s">
        <v>10</v>
      </c>
      <c r="E8" s="35">
        <f>'Ben. Ass. Em Exigência'!K5</f>
        <v>322404.52825866098</v>
      </c>
      <c r="F8" s="35">
        <f>'Ben. Ass. Em Exigência'!L5</f>
        <v>311429.80790197325</v>
      </c>
      <c r="G8" s="35">
        <f>'Ben. Ass. Em Exigência'!N5</f>
        <v>262898</v>
      </c>
      <c r="H8" s="35" t="s">
        <v>10</v>
      </c>
      <c r="I8" s="35" t="str">
        <f>'Ben. Ass. Em Exigência'!Q5</f>
        <v>298.895</v>
      </c>
    </row>
    <row r="9" spans="1:26" x14ac:dyDescent="0.2">
      <c r="A9" t="s">
        <v>17</v>
      </c>
      <c r="B9" s="35" t="str">
        <f>'Rec. Inic. Aguard. Conclusão'!D30</f>
        <v>1.817.143</v>
      </c>
      <c r="C9" s="6" t="s">
        <v>10</v>
      </c>
      <c r="D9" s="35">
        <f>Tabela12[[#Totals],[set/20]]</f>
        <v>1817068</v>
      </c>
      <c r="E9" s="35">
        <f>Tabela12[[#Totals],[out/20]]</f>
        <v>1848197</v>
      </c>
      <c r="F9" s="35" t="s">
        <v>10</v>
      </c>
      <c r="G9" s="35">
        <f>'Rec. Inic. Aguard. Conclusão'!N30</f>
        <v>1760368</v>
      </c>
      <c r="H9" s="35" t="s">
        <v>10</v>
      </c>
      <c r="I9" s="35">
        <f>'Rec. Inic. Aguard. Conclusão'!Q30</f>
        <v>1833815</v>
      </c>
    </row>
    <row r="13" spans="1:26" x14ac:dyDescent="0.2">
      <c r="A13" t="s">
        <v>18</v>
      </c>
      <c r="B13" s="10" t="s">
        <v>19</v>
      </c>
      <c r="C13" s="10" t="s">
        <v>20</v>
      </c>
      <c r="D13" s="10" t="s">
        <v>21</v>
      </c>
      <c r="E13" s="10" t="s">
        <v>22</v>
      </c>
      <c r="F13" s="10" t="s">
        <v>23</v>
      </c>
      <c r="G13" s="10" t="s">
        <v>24</v>
      </c>
      <c r="H13" s="10" t="s">
        <v>25</v>
      </c>
      <c r="I13" s="10" t="s">
        <v>26</v>
      </c>
      <c r="J13" s="10" t="s">
        <v>27</v>
      </c>
      <c r="K13" s="10" t="s">
        <v>28</v>
      </c>
      <c r="L13" s="10" t="s">
        <v>29</v>
      </c>
      <c r="M13" s="10" t="s">
        <v>30</v>
      </c>
      <c r="N13" s="10" t="s">
        <v>31</v>
      </c>
      <c r="O13" s="10" t="s">
        <v>32</v>
      </c>
      <c r="P13" s="10" t="s">
        <v>1</v>
      </c>
      <c r="Q13" s="10" t="s">
        <v>33</v>
      </c>
      <c r="R13" s="10" t="s">
        <v>34</v>
      </c>
      <c r="S13" s="10" t="s">
        <v>35</v>
      </c>
      <c r="T13" s="10" t="s">
        <v>36</v>
      </c>
      <c r="U13" s="10" t="s">
        <v>2</v>
      </c>
      <c r="V13" s="10" t="s">
        <v>3</v>
      </c>
      <c r="W13" s="10" t="s">
        <v>4</v>
      </c>
      <c r="X13" s="10" t="s">
        <v>5</v>
      </c>
      <c r="Y13" s="10" t="s">
        <v>37</v>
      </c>
      <c r="Z13" s="10" t="s">
        <v>6</v>
      </c>
    </row>
    <row r="14" spans="1:26" x14ac:dyDescent="0.2">
      <c r="A14" t="s">
        <v>38</v>
      </c>
      <c r="B14" s="35">
        <f>Recursos!$B$3</f>
        <v>165251</v>
      </c>
      <c r="C14" s="35">
        <f>Recursos!$B$4</f>
        <v>174598</v>
      </c>
      <c r="D14" s="35">
        <f>Recursos!$B$5</f>
        <v>221054</v>
      </c>
      <c r="E14" s="35">
        <f>Recursos!$B$6</f>
        <v>255318</v>
      </c>
      <c r="F14" s="35">
        <f>Recursos!$B$7</f>
        <v>280346</v>
      </c>
      <c r="G14" s="35">
        <f>Recursos!$B$8</f>
        <v>308096</v>
      </c>
      <c r="H14" s="35">
        <f>Recursos!$B$9</f>
        <v>325301</v>
      </c>
      <c r="I14" s="35">
        <f>Recursos!$B$10</f>
        <v>342369</v>
      </c>
      <c r="J14" s="35">
        <f>Recursos!$B$11</f>
        <v>313511</v>
      </c>
      <c r="K14" s="35">
        <f>Recursos!$B$12</f>
        <v>259563</v>
      </c>
      <c r="L14" s="35">
        <f>Recursos!$B$13</f>
        <v>202197</v>
      </c>
      <c r="M14" s="35">
        <f>Recursos!$B$14</f>
        <v>157447</v>
      </c>
      <c r="N14" s="35">
        <f>Recursos!$B$15</f>
        <v>99992</v>
      </c>
      <c r="O14" s="35">
        <f>Recursos!$B$16</f>
        <v>96925</v>
      </c>
      <c r="P14" s="36">
        <f>Recursos!$B$17</f>
        <v>101296</v>
      </c>
      <c r="Q14" s="35">
        <f>Recursos!$B$18</f>
        <v>261952</v>
      </c>
      <c r="R14" s="35">
        <f>Recursos!$B$19</f>
        <v>326384</v>
      </c>
      <c r="S14" s="35">
        <f>Recursos!$B$20</f>
        <v>320058</v>
      </c>
      <c r="T14" s="35">
        <f>Recursos!$B$21</f>
        <v>338677</v>
      </c>
      <c r="U14" s="35">
        <f>Recursos!$B$22</f>
        <v>392694</v>
      </c>
      <c r="V14" s="35">
        <f>Recursos!$B$23</f>
        <v>366537</v>
      </c>
      <c r="W14" s="35">
        <f>Recursos!$B$24</f>
        <v>342357</v>
      </c>
      <c r="X14" s="35">
        <f>Recursos!$B$25</f>
        <v>319411</v>
      </c>
      <c r="Y14" s="35">
        <f>Recursos!$B$26</f>
        <v>555748</v>
      </c>
      <c r="Z14" s="35">
        <f>Recursos!$B$27</f>
        <v>527600</v>
      </c>
    </row>
    <row r="15" spans="1:26" x14ac:dyDescent="0.2">
      <c r="A15" t="s">
        <v>39</v>
      </c>
      <c r="B15" s="35" t="s">
        <v>10</v>
      </c>
      <c r="C15" s="35" t="s">
        <v>10</v>
      </c>
      <c r="D15" s="35" t="s">
        <v>10</v>
      </c>
      <c r="E15" s="35" t="s">
        <v>10</v>
      </c>
      <c r="F15" s="35" t="s">
        <v>10</v>
      </c>
      <c r="G15" s="35" t="s">
        <v>10</v>
      </c>
      <c r="H15" s="35" t="s">
        <v>10</v>
      </c>
      <c r="I15" s="35" t="s">
        <v>10</v>
      </c>
      <c r="J15" s="35" t="s">
        <v>10</v>
      </c>
      <c r="K15" s="35" t="s">
        <v>10</v>
      </c>
      <c r="L15" s="35" t="s">
        <v>10</v>
      </c>
      <c r="M15" s="35" t="s">
        <v>10</v>
      </c>
      <c r="N15" s="35">
        <f>'Recursos - BPC'!$D$3</f>
        <v>2417</v>
      </c>
      <c r="O15" s="35">
        <f>'Recursos - BPC'!$D$4</f>
        <v>1373</v>
      </c>
      <c r="P15" s="35">
        <f>'Recursos - BPC'!D5</f>
        <v>1352</v>
      </c>
      <c r="Q15" s="35">
        <f>'Recursos - BPC'!D6</f>
        <v>2080</v>
      </c>
      <c r="R15" s="35">
        <f>'Recursos - BPC'!D7</f>
        <v>1939</v>
      </c>
      <c r="S15" s="35">
        <f>'Recursos - BPC'!D8</f>
        <v>1932</v>
      </c>
      <c r="T15" s="35">
        <f>'Recursos - BPC'!D9</f>
        <v>2078</v>
      </c>
      <c r="U15" s="35">
        <f>'Recursos - BPC'!D10</f>
        <v>2531</v>
      </c>
      <c r="V15" s="35">
        <f>'Recursos - BPC'!D11</f>
        <v>3651</v>
      </c>
      <c r="W15" s="35">
        <f>'Recursos - BPC'!D12</f>
        <v>3967</v>
      </c>
      <c r="X15" s="35">
        <f>'Recursos - BPC'!D13</f>
        <v>4110</v>
      </c>
      <c r="Y15" s="35">
        <f>'Recursos - BPC'!D14</f>
        <v>6256</v>
      </c>
      <c r="Z15" s="35">
        <f>'Recursos - BPC'!D15</f>
        <v>4167</v>
      </c>
    </row>
  </sheetData>
  <pageMargins left="0.7" right="0.7" top="0.75" bottom="0.75" header="0.3" footer="0.3"/>
  <ignoredErrors>
    <ignoredError sqref="B15:C15 D15:M15 N15:Z15 F4:G9" calculatedColumn="1"/>
  </ignoredErrors>
  <tableParts count="2">
    <tablePart r:id="rId1"/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BD4A7-2A34-412A-90E1-7B53845D14C0}">
  <dimension ref="A1:B39"/>
  <sheetViews>
    <sheetView topLeftCell="A19" workbookViewId="0">
      <selection activeCell="O14" sqref="O14"/>
    </sheetView>
  </sheetViews>
  <sheetFormatPr baseColWidth="10" defaultColWidth="8.83203125" defaultRowHeight="16" x14ac:dyDescent="0.2"/>
  <cols>
    <col min="1" max="2" width="15.6640625" customWidth="1"/>
  </cols>
  <sheetData>
    <row r="1" spans="1:2" x14ac:dyDescent="0.2">
      <c r="A1" t="s">
        <v>92</v>
      </c>
    </row>
    <row r="2" spans="1:2" x14ac:dyDescent="0.2">
      <c r="A2" t="s">
        <v>93</v>
      </c>
      <c r="B2" t="s">
        <v>94</v>
      </c>
    </row>
    <row r="3" spans="1:2" x14ac:dyDescent="0.2">
      <c r="A3" s="30">
        <v>43466</v>
      </c>
      <c r="B3" s="32">
        <v>165251</v>
      </c>
    </row>
    <row r="4" spans="1:2" x14ac:dyDescent="0.2">
      <c r="A4" s="30">
        <v>43497</v>
      </c>
      <c r="B4" s="32">
        <v>174598</v>
      </c>
    </row>
    <row r="5" spans="1:2" x14ac:dyDescent="0.2">
      <c r="A5" s="30">
        <v>43525</v>
      </c>
      <c r="B5" s="32">
        <v>221054</v>
      </c>
    </row>
    <row r="6" spans="1:2" x14ac:dyDescent="0.2">
      <c r="A6" s="30">
        <v>43556</v>
      </c>
      <c r="B6" s="32">
        <v>255318</v>
      </c>
    </row>
    <row r="7" spans="1:2" x14ac:dyDescent="0.2">
      <c r="A7" s="30">
        <v>43586</v>
      </c>
      <c r="B7" s="32">
        <v>280346</v>
      </c>
    </row>
    <row r="8" spans="1:2" x14ac:dyDescent="0.2">
      <c r="A8" s="30">
        <v>43617</v>
      </c>
      <c r="B8" s="32">
        <v>308096</v>
      </c>
    </row>
    <row r="9" spans="1:2" x14ac:dyDescent="0.2">
      <c r="A9" s="30">
        <v>43647</v>
      </c>
      <c r="B9" s="32">
        <v>325301</v>
      </c>
    </row>
    <row r="10" spans="1:2" x14ac:dyDescent="0.2">
      <c r="A10" s="30">
        <v>43678</v>
      </c>
      <c r="B10" s="32">
        <v>342369</v>
      </c>
    </row>
    <row r="11" spans="1:2" x14ac:dyDescent="0.2">
      <c r="A11" s="30">
        <v>43709</v>
      </c>
      <c r="B11" s="32">
        <v>313511</v>
      </c>
    </row>
    <row r="12" spans="1:2" x14ac:dyDescent="0.2">
      <c r="A12" s="30">
        <v>43739</v>
      </c>
      <c r="B12" s="32">
        <v>259563</v>
      </c>
    </row>
    <row r="13" spans="1:2" x14ac:dyDescent="0.2">
      <c r="A13" s="30">
        <v>43770</v>
      </c>
      <c r="B13" s="32">
        <v>202197</v>
      </c>
    </row>
    <row r="14" spans="1:2" x14ac:dyDescent="0.2">
      <c r="A14" s="30">
        <v>43800</v>
      </c>
      <c r="B14" s="32">
        <v>157447</v>
      </c>
    </row>
    <row r="15" spans="1:2" x14ac:dyDescent="0.2">
      <c r="A15" s="30">
        <v>43831</v>
      </c>
      <c r="B15" s="32">
        <v>99992</v>
      </c>
    </row>
    <row r="16" spans="1:2" x14ac:dyDescent="0.2">
      <c r="A16" s="30">
        <v>43862</v>
      </c>
      <c r="B16" s="32">
        <v>96925</v>
      </c>
    </row>
    <row r="17" spans="1:2" x14ac:dyDescent="0.2">
      <c r="A17" s="30">
        <v>43891</v>
      </c>
      <c r="B17" s="32">
        <v>101296</v>
      </c>
    </row>
    <row r="18" spans="1:2" x14ac:dyDescent="0.2">
      <c r="A18" s="30">
        <v>43922</v>
      </c>
      <c r="B18" s="32">
        <v>261952</v>
      </c>
    </row>
    <row r="19" spans="1:2" x14ac:dyDescent="0.2">
      <c r="A19" s="30">
        <v>43952</v>
      </c>
      <c r="B19" s="32">
        <v>326384</v>
      </c>
    </row>
    <row r="20" spans="1:2" x14ac:dyDescent="0.2">
      <c r="A20" s="30">
        <v>43983</v>
      </c>
      <c r="B20" s="32">
        <v>320058</v>
      </c>
    </row>
    <row r="21" spans="1:2" x14ac:dyDescent="0.2">
      <c r="A21" s="30">
        <v>44013</v>
      </c>
      <c r="B21" s="32">
        <v>338677</v>
      </c>
    </row>
    <row r="22" spans="1:2" x14ac:dyDescent="0.2">
      <c r="A22" s="30">
        <v>44044</v>
      </c>
      <c r="B22" s="32">
        <v>392694</v>
      </c>
    </row>
    <row r="23" spans="1:2" x14ac:dyDescent="0.2">
      <c r="A23" s="30">
        <v>44075</v>
      </c>
      <c r="B23" s="32">
        <v>366537</v>
      </c>
    </row>
    <row r="24" spans="1:2" x14ac:dyDescent="0.2">
      <c r="A24" s="30">
        <v>44105</v>
      </c>
      <c r="B24" s="32">
        <v>342357</v>
      </c>
    </row>
    <row r="25" spans="1:2" x14ac:dyDescent="0.2">
      <c r="A25" s="30">
        <v>44136</v>
      </c>
      <c r="B25" s="32">
        <v>319411</v>
      </c>
    </row>
    <row r="26" spans="1:2" x14ac:dyDescent="0.2">
      <c r="A26" s="30">
        <v>44166</v>
      </c>
      <c r="B26" s="32">
        <v>555748</v>
      </c>
    </row>
    <row r="27" spans="1:2" x14ac:dyDescent="0.2">
      <c r="A27" s="30">
        <v>44197</v>
      </c>
      <c r="B27" s="32">
        <v>527600</v>
      </c>
    </row>
    <row r="28" spans="1:2" x14ac:dyDescent="0.2">
      <c r="A28" s="31" t="s">
        <v>70</v>
      </c>
      <c r="B28" s="32">
        <f>SUBTOTAL(109,Tabela2[Soma de Saldo])</f>
        <v>7054682</v>
      </c>
    </row>
    <row r="29" spans="1:2" x14ac:dyDescent="0.2">
      <c r="A29" s="10"/>
    </row>
    <row r="30" spans="1:2" x14ac:dyDescent="0.2">
      <c r="A30" s="10"/>
    </row>
    <row r="31" spans="1:2" x14ac:dyDescent="0.2">
      <c r="A31" s="10"/>
    </row>
    <row r="32" spans="1:2" x14ac:dyDescent="0.2">
      <c r="A32" s="10"/>
    </row>
    <row r="33" spans="1:1" x14ac:dyDescent="0.2">
      <c r="A33" s="10"/>
    </row>
    <row r="34" spans="1:1" x14ac:dyDescent="0.2">
      <c r="A34" s="10"/>
    </row>
    <row r="35" spans="1:1" x14ac:dyDescent="0.2">
      <c r="A35" s="10"/>
    </row>
    <row r="36" spans="1:1" x14ac:dyDescent="0.2">
      <c r="A36" s="10"/>
    </row>
    <row r="37" spans="1:1" x14ac:dyDescent="0.2">
      <c r="A37" s="10"/>
    </row>
    <row r="38" spans="1:1" x14ac:dyDescent="0.2">
      <c r="A38" s="10"/>
    </row>
    <row r="39" spans="1:1" x14ac:dyDescent="0.2">
      <c r="A39" s="10"/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88CB3-5591-B14D-A5CA-68C34EE9B27D}">
  <dimension ref="A1:D15"/>
  <sheetViews>
    <sheetView tabSelected="1" topLeftCell="A7" workbookViewId="0">
      <selection activeCell="A10" sqref="A10"/>
    </sheetView>
  </sheetViews>
  <sheetFormatPr baseColWidth="10" defaultColWidth="11" defaultRowHeight="16" x14ac:dyDescent="0.2"/>
  <cols>
    <col min="1" max="1" width="15.6640625" customWidth="1"/>
    <col min="2" max="2" width="40.83203125" customWidth="1"/>
    <col min="3" max="3" width="33.33203125" customWidth="1"/>
  </cols>
  <sheetData>
    <row r="1" spans="1:4" x14ac:dyDescent="0.2">
      <c r="A1" t="s">
        <v>95</v>
      </c>
    </row>
    <row r="2" spans="1:4" ht="51" x14ac:dyDescent="0.2">
      <c r="A2" s="19" t="s">
        <v>93</v>
      </c>
      <c r="B2" s="20" t="s">
        <v>96</v>
      </c>
      <c r="C2" s="21" t="s">
        <v>97</v>
      </c>
      <c r="D2" s="29" t="s">
        <v>70</v>
      </c>
    </row>
    <row r="3" spans="1:4" x14ac:dyDescent="0.2">
      <c r="A3" s="17">
        <v>43831</v>
      </c>
      <c r="B3" s="33">
        <v>1842</v>
      </c>
      <c r="C3" s="33">
        <v>575</v>
      </c>
      <c r="D3" s="3">
        <f t="shared" ref="D3:D15" si="0">SUM(B3:C3)</f>
        <v>2417</v>
      </c>
    </row>
    <row r="4" spans="1:4" x14ac:dyDescent="0.2">
      <c r="A4" s="18">
        <v>43862</v>
      </c>
      <c r="B4" s="33">
        <v>1041</v>
      </c>
      <c r="C4" s="33">
        <v>332</v>
      </c>
      <c r="D4" s="3">
        <f t="shared" si="0"/>
        <v>1373</v>
      </c>
    </row>
    <row r="5" spans="1:4" x14ac:dyDescent="0.2">
      <c r="A5" s="17">
        <v>43891</v>
      </c>
      <c r="B5" s="33">
        <v>986</v>
      </c>
      <c r="C5" s="33">
        <v>366</v>
      </c>
      <c r="D5" s="3">
        <f t="shared" si="0"/>
        <v>1352</v>
      </c>
    </row>
    <row r="6" spans="1:4" x14ac:dyDescent="0.2">
      <c r="A6" s="18">
        <v>43922</v>
      </c>
      <c r="B6" s="33">
        <v>1529</v>
      </c>
      <c r="C6" s="33">
        <v>551</v>
      </c>
      <c r="D6" s="3">
        <f t="shared" si="0"/>
        <v>2080</v>
      </c>
    </row>
    <row r="7" spans="1:4" x14ac:dyDescent="0.2">
      <c r="A7" s="17">
        <v>43952</v>
      </c>
      <c r="B7" s="33">
        <v>1355</v>
      </c>
      <c r="C7" s="33">
        <v>584</v>
      </c>
      <c r="D7" s="3">
        <f>SUM(B7:C7)</f>
        <v>1939</v>
      </c>
    </row>
    <row r="8" spans="1:4" x14ac:dyDescent="0.2">
      <c r="A8" s="18">
        <v>43983</v>
      </c>
      <c r="B8" s="33">
        <v>1364</v>
      </c>
      <c r="C8" s="33">
        <v>568</v>
      </c>
      <c r="D8" s="3">
        <f t="shared" si="0"/>
        <v>1932</v>
      </c>
    </row>
    <row r="9" spans="1:4" x14ac:dyDescent="0.2">
      <c r="A9" s="17">
        <v>44013</v>
      </c>
      <c r="B9" s="33">
        <v>1496</v>
      </c>
      <c r="C9" s="33">
        <v>582</v>
      </c>
      <c r="D9" s="3">
        <f t="shared" si="0"/>
        <v>2078</v>
      </c>
    </row>
    <row r="10" spans="1:4" x14ac:dyDescent="0.2">
      <c r="A10" s="18">
        <v>44044</v>
      </c>
      <c r="B10" s="33">
        <v>1853</v>
      </c>
      <c r="C10" s="33">
        <v>678</v>
      </c>
      <c r="D10" s="3">
        <f t="shared" si="0"/>
        <v>2531</v>
      </c>
    </row>
    <row r="11" spans="1:4" x14ac:dyDescent="0.2">
      <c r="A11" s="17">
        <v>44075</v>
      </c>
      <c r="B11" s="33">
        <v>2707</v>
      </c>
      <c r="C11" s="33">
        <v>944</v>
      </c>
      <c r="D11" s="3">
        <f t="shared" si="0"/>
        <v>3651</v>
      </c>
    </row>
    <row r="12" spans="1:4" x14ac:dyDescent="0.2">
      <c r="A12" s="18">
        <v>44105</v>
      </c>
      <c r="B12" s="33">
        <v>3094</v>
      </c>
      <c r="C12" s="33">
        <v>873</v>
      </c>
      <c r="D12" s="3">
        <f t="shared" si="0"/>
        <v>3967</v>
      </c>
    </row>
    <row r="13" spans="1:4" x14ac:dyDescent="0.2">
      <c r="A13" s="17">
        <v>44136</v>
      </c>
      <c r="B13" s="33">
        <v>3146</v>
      </c>
      <c r="C13" s="33">
        <v>964</v>
      </c>
      <c r="D13" s="3">
        <f t="shared" si="0"/>
        <v>4110</v>
      </c>
    </row>
    <row r="14" spans="1:4" x14ac:dyDescent="0.2">
      <c r="A14" s="18">
        <v>44166</v>
      </c>
      <c r="B14" s="33">
        <v>4571</v>
      </c>
      <c r="C14" s="33">
        <v>1685</v>
      </c>
      <c r="D14" s="3">
        <f t="shared" si="0"/>
        <v>6256</v>
      </c>
    </row>
    <row r="15" spans="1:4" x14ac:dyDescent="0.2">
      <c r="A15" s="17">
        <v>44197</v>
      </c>
      <c r="B15" s="33">
        <v>3155</v>
      </c>
      <c r="C15" s="33">
        <v>1012</v>
      </c>
      <c r="D15" s="3">
        <f t="shared" si="0"/>
        <v>4167</v>
      </c>
    </row>
  </sheetData>
  <pageMargins left="0.511811024" right="0.511811024" top="0.78740157499999996" bottom="0.78740157499999996" header="0.31496062000000002" footer="0.31496062000000002"/>
  <ignoredErrors>
    <ignoredError sqref="D3:D15" formulaRange="1"/>
  </ignoredErrors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F15F7-EC46-44B1-A9D1-9B7B539152E2}">
  <dimension ref="A1:Q34"/>
  <sheetViews>
    <sheetView topLeftCell="A13" zoomScale="90" zoomScaleNormal="90" workbookViewId="0">
      <selection activeCell="A34" sqref="A34"/>
    </sheetView>
  </sheetViews>
  <sheetFormatPr baseColWidth="10" defaultColWidth="8.83203125" defaultRowHeight="16" x14ac:dyDescent="0.2"/>
  <cols>
    <col min="1" max="1" width="9.6640625" customWidth="1"/>
    <col min="2" max="3" width="0" hidden="1" customWidth="1"/>
    <col min="4" max="4" width="9" hidden="1" customWidth="1"/>
    <col min="5" max="11" width="0" hidden="1" customWidth="1"/>
    <col min="12" max="12" width="9.1640625" hidden="1" customWidth="1"/>
    <col min="13" max="15" width="0" hidden="1" customWidth="1"/>
    <col min="16" max="16" width="9.1640625" hidden="1" customWidth="1"/>
    <col min="17" max="17" width="10.5" bestFit="1" customWidth="1"/>
  </cols>
  <sheetData>
    <row r="1" spans="1:17" x14ac:dyDescent="0.2">
      <c r="A1" t="s">
        <v>40</v>
      </c>
    </row>
    <row r="2" spans="1:17" ht="17" x14ac:dyDescent="0.2">
      <c r="A2" t="s">
        <v>41</v>
      </c>
      <c r="B2" s="2" t="s">
        <v>31</v>
      </c>
      <c r="C2" s="2" t="s">
        <v>32</v>
      </c>
      <c r="D2" s="2" t="s">
        <v>1</v>
      </c>
      <c r="E2" s="2" t="s">
        <v>33</v>
      </c>
      <c r="F2" s="2" t="s">
        <v>34</v>
      </c>
      <c r="G2" s="2" t="s">
        <v>35</v>
      </c>
      <c r="H2" s="2" t="s">
        <v>36</v>
      </c>
      <c r="I2" s="2" t="s">
        <v>2</v>
      </c>
      <c r="J2" s="2" t="s">
        <v>3</v>
      </c>
      <c r="K2" s="2" t="s">
        <v>4</v>
      </c>
      <c r="L2" s="2" t="s">
        <v>5</v>
      </c>
      <c r="M2" s="2" t="s">
        <v>37</v>
      </c>
      <c r="N2" s="2" t="s">
        <v>6</v>
      </c>
      <c r="O2" s="2" t="s">
        <v>42</v>
      </c>
      <c r="P2" s="2" t="s">
        <v>7</v>
      </c>
      <c r="Q2" s="2" t="s">
        <v>8</v>
      </c>
    </row>
    <row r="3" spans="1:17" x14ac:dyDescent="0.2">
      <c r="A3" t="s">
        <v>43</v>
      </c>
      <c r="Q3" s="3">
        <v>6235</v>
      </c>
    </row>
    <row r="4" spans="1:17" x14ac:dyDescent="0.2">
      <c r="A4" t="s">
        <v>44</v>
      </c>
      <c r="Q4" s="3">
        <v>24057</v>
      </c>
    </row>
    <row r="5" spans="1:17" x14ac:dyDescent="0.2">
      <c r="A5" t="s">
        <v>45</v>
      </c>
      <c r="Q5" s="3">
        <v>22930</v>
      </c>
    </row>
    <row r="6" spans="1:17" x14ac:dyDescent="0.2">
      <c r="A6" t="s">
        <v>46</v>
      </c>
      <c r="Q6" s="3">
        <v>4376</v>
      </c>
    </row>
    <row r="7" spans="1:17" x14ac:dyDescent="0.2">
      <c r="A7" t="s">
        <v>47</v>
      </c>
      <c r="Q7" s="3">
        <v>106593</v>
      </c>
    </row>
    <row r="8" spans="1:17" x14ac:dyDescent="0.2">
      <c r="A8" t="s">
        <v>48</v>
      </c>
      <c r="Q8" s="3">
        <v>68717</v>
      </c>
    </row>
    <row r="9" spans="1:17" x14ac:dyDescent="0.2">
      <c r="A9" t="s">
        <v>49</v>
      </c>
      <c r="Q9" s="3">
        <v>16975</v>
      </c>
    </row>
    <row r="10" spans="1:17" x14ac:dyDescent="0.2">
      <c r="A10" t="s">
        <v>50</v>
      </c>
      <c r="Q10" s="3">
        <v>27143</v>
      </c>
    </row>
    <row r="11" spans="1:17" x14ac:dyDescent="0.2">
      <c r="A11" t="s">
        <v>51</v>
      </c>
      <c r="Q11" s="3">
        <v>37849</v>
      </c>
    </row>
    <row r="12" spans="1:17" x14ac:dyDescent="0.2">
      <c r="A12" t="s">
        <v>52</v>
      </c>
      <c r="Q12" s="3">
        <v>58206</v>
      </c>
    </row>
    <row r="13" spans="1:17" x14ac:dyDescent="0.2">
      <c r="A13" t="s">
        <v>53</v>
      </c>
      <c r="Q13" s="3">
        <v>147014</v>
      </c>
    </row>
    <row r="14" spans="1:17" x14ac:dyDescent="0.2">
      <c r="A14" t="s">
        <v>54</v>
      </c>
      <c r="Q14" s="3">
        <v>21031</v>
      </c>
    </row>
    <row r="15" spans="1:17" x14ac:dyDescent="0.2">
      <c r="A15" t="s">
        <v>55</v>
      </c>
      <c r="Q15" s="3">
        <v>20233</v>
      </c>
    </row>
    <row r="16" spans="1:17" x14ac:dyDescent="0.2">
      <c r="A16" t="s">
        <v>56</v>
      </c>
      <c r="Q16" s="3">
        <v>55385</v>
      </c>
    </row>
    <row r="17" spans="1:17" x14ac:dyDescent="0.2">
      <c r="A17" t="s">
        <v>57</v>
      </c>
      <c r="Q17" s="3">
        <v>32241</v>
      </c>
    </row>
    <row r="18" spans="1:17" x14ac:dyDescent="0.2">
      <c r="A18" t="s">
        <v>58</v>
      </c>
      <c r="Q18" s="3">
        <v>65448</v>
      </c>
    </row>
    <row r="19" spans="1:17" x14ac:dyDescent="0.2">
      <c r="A19" t="s">
        <v>59</v>
      </c>
      <c r="Q19" s="3">
        <v>28816</v>
      </c>
    </row>
    <row r="20" spans="1:17" x14ac:dyDescent="0.2">
      <c r="A20" t="s">
        <v>60</v>
      </c>
      <c r="Q20" s="3">
        <v>77366</v>
      </c>
    </row>
    <row r="21" spans="1:17" x14ac:dyDescent="0.2">
      <c r="A21" t="s">
        <v>61</v>
      </c>
      <c r="Q21" s="3">
        <v>112982</v>
      </c>
    </row>
    <row r="22" spans="1:17" x14ac:dyDescent="0.2">
      <c r="A22" t="s">
        <v>62</v>
      </c>
      <c r="Q22" s="3">
        <v>21821</v>
      </c>
    </row>
    <row r="23" spans="1:17" x14ac:dyDescent="0.2">
      <c r="A23" t="s">
        <v>63</v>
      </c>
      <c r="Q23" s="3">
        <v>12361</v>
      </c>
    </row>
    <row r="24" spans="1:17" x14ac:dyDescent="0.2">
      <c r="A24" t="s">
        <v>64</v>
      </c>
      <c r="Q24" s="3">
        <v>3406</v>
      </c>
    </row>
    <row r="25" spans="1:17" x14ac:dyDescent="0.2">
      <c r="A25" t="s">
        <v>65</v>
      </c>
      <c r="Q25" s="3">
        <v>91169</v>
      </c>
    </row>
    <row r="26" spans="1:17" x14ac:dyDescent="0.2">
      <c r="A26" t="s">
        <v>66</v>
      </c>
      <c r="Q26" s="3">
        <v>58615</v>
      </c>
    </row>
    <row r="27" spans="1:17" x14ac:dyDescent="0.2">
      <c r="A27" t="s">
        <v>67</v>
      </c>
      <c r="Q27" s="3">
        <v>15219</v>
      </c>
    </row>
    <row r="28" spans="1:17" x14ac:dyDescent="0.2">
      <c r="A28" t="s">
        <v>68</v>
      </c>
      <c r="Q28" s="3">
        <v>223822</v>
      </c>
    </row>
    <row r="29" spans="1:17" x14ac:dyDescent="0.2">
      <c r="A29" t="s">
        <v>69</v>
      </c>
      <c r="Q29" s="3">
        <v>10165</v>
      </c>
    </row>
    <row r="30" spans="1:17" x14ac:dyDescent="0.2">
      <c r="A30" t="s">
        <v>70</v>
      </c>
      <c r="Q30" s="3">
        <f>SUM(Q3:Q29)</f>
        <v>1370175</v>
      </c>
    </row>
    <row r="33" spans="1:2" x14ac:dyDescent="0.2">
      <c r="A33" s="1" t="s">
        <v>71</v>
      </c>
    </row>
    <row r="34" spans="1:2" x14ac:dyDescent="0.2">
      <c r="B34" s="3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D19B8-E287-46C8-9FB8-A921421206FA}">
  <dimension ref="A1:Q34"/>
  <sheetViews>
    <sheetView topLeftCell="A20" zoomScale="90" zoomScaleNormal="90" workbookViewId="0">
      <selection activeCell="A34" sqref="A34"/>
    </sheetView>
  </sheetViews>
  <sheetFormatPr baseColWidth="10" defaultColWidth="8.83203125" defaultRowHeight="16" x14ac:dyDescent="0.2"/>
  <cols>
    <col min="1" max="1" width="10.83203125" customWidth="1"/>
    <col min="2" max="3" width="0" hidden="1" customWidth="1"/>
    <col min="4" max="4" width="9.1640625" hidden="1" customWidth="1"/>
    <col min="5" max="10" width="0" hidden="1" customWidth="1"/>
    <col min="12" max="12" width="9.1640625" bestFit="1" customWidth="1"/>
    <col min="13" max="13" width="0" hidden="1" customWidth="1"/>
    <col min="15" max="15" width="8.83203125" hidden="1" customWidth="1"/>
    <col min="16" max="16" width="9.1640625" hidden="1" customWidth="1"/>
  </cols>
  <sheetData>
    <row r="1" spans="1:17" x14ac:dyDescent="0.2">
      <c r="A1" t="s">
        <v>72</v>
      </c>
    </row>
    <row r="2" spans="1:17" ht="17" x14ac:dyDescent="0.2">
      <c r="A2" t="s">
        <v>41</v>
      </c>
      <c r="B2" s="2" t="s">
        <v>31</v>
      </c>
      <c r="C2" s="2" t="s">
        <v>32</v>
      </c>
      <c r="D2" s="2" t="s">
        <v>1</v>
      </c>
      <c r="E2" s="2" t="s">
        <v>33</v>
      </c>
      <c r="F2" s="2" t="s">
        <v>34</v>
      </c>
      <c r="G2" s="2" t="s">
        <v>35</v>
      </c>
      <c r="H2" s="2" t="s">
        <v>36</v>
      </c>
      <c r="I2" s="2" t="s">
        <v>2</v>
      </c>
      <c r="J2" s="2" t="s">
        <v>3</v>
      </c>
      <c r="K2" s="2" t="s">
        <v>4</v>
      </c>
      <c r="L2" s="2" t="s">
        <v>5</v>
      </c>
      <c r="M2" s="2" t="s">
        <v>37</v>
      </c>
      <c r="N2" s="2" t="s">
        <v>6</v>
      </c>
      <c r="O2" s="2" t="s">
        <v>42</v>
      </c>
      <c r="P2" s="2" t="s">
        <v>7</v>
      </c>
      <c r="Q2" s="2" t="s">
        <v>8</v>
      </c>
    </row>
    <row r="3" spans="1:17" x14ac:dyDescent="0.2">
      <c r="A3" t="s">
        <v>43</v>
      </c>
      <c r="K3" s="34" t="s">
        <v>10</v>
      </c>
      <c r="L3" s="34" t="s">
        <v>10</v>
      </c>
      <c r="M3" s="34"/>
      <c r="N3" s="34" t="s">
        <v>10</v>
      </c>
      <c r="Q3" s="3">
        <v>2206</v>
      </c>
    </row>
    <row r="4" spans="1:17" x14ac:dyDescent="0.2">
      <c r="A4" t="s">
        <v>44</v>
      </c>
      <c r="K4" s="34" t="s">
        <v>10</v>
      </c>
      <c r="L4" s="34" t="s">
        <v>10</v>
      </c>
      <c r="M4" s="34"/>
      <c r="N4" s="34" t="s">
        <v>10</v>
      </c>
      <c r="Q4" s="3">
        <v>10125</v>
      </c>
    </row>
    <row r="5" spans="1:17" x14ac:dyDescent="0.2">
      <c r="A5" t="s">
        <v>45</v>
      </c>
      <c r="K5" s="34" t="s">
        <v>10</v>
      </c>
      <c r="L5" s="34" t="s">
        <v>10</v>
      </c>
      <c r="M5" s="34"/>
      <c r="N5" s="34" t="s">
        <v>10</v>
      </c>
      <c r="Q5" s="3">
        <v>8551</v>
      </c>
    </row>
    <row r="6" spans="1:17" x14ac:dyDescent="0.2">
      <c r="A6" t="s">
        <v>46</v>
      </c>
      <c r="K6" s="34" t="s">
        <v>10</v>
      </c>
      <c r="L6" s="34" t="s">
        <v>10</v>
      </c>
      <c r="M6" s="34"/>
      <c r="N6" s="34" t="s">
        <v>10</v>
      </c>
      <c r="Q6" s="3">
        <v>1906</v>
      </c>
    </row>
    <row r="7" spans="1:17" x14ac:dyDescent="0.2">
      <c r="A7" t="s">
        <v>47</v>
      </c>
      <c r="K7" s="34" t="s">
        <v>10</v>
      </c>
      <c r="L7" s="34" t="s">
        <v>10</v>
      </c>
      <c r="M7" s="34"/>
      <c r="N7" s="34" t="s">
        <v>10</v>
      </c>
      <c r="Q7" s="3">
        <v>32467</v>
      </c>
    </row>
    <row r="8" spans="1:17" x14ac:dyDescent="0.2">
      <c r="A8" t="s">
        <v>48</v>
      </c>
      <c r="K8" s="34" t="s">
        <v>10</v>
      </c>
      <c r="L8" s="34" t="s">
        <v>10</v>
      </c>
      <c r="M8" s="34"/>
      <c r="N8" s="34" t="s">
        <v>10</v>
      </c>
      <c r="Q8" s="3">
        <v>28163</v>
      </c>
    </row>
    <row r="9" spans="1:17" x14ac:dyDescent="0.2">
      <c r="A9" t="s">
        <v>49</v>
      </c>
      <c r="K9" s="34" t="s">
        <v>10</v>
      </c>
      <c r="L9" s="34" t="s">
        <v>10</v>
      </c>
      <c r="M9" s="34"/>
      <c r="N9" s="34" t="s">
        <v>10</v>
      </c>
      <c r="Q9" s="3">
        <v>5566</v>
      </c>
    </row>
    <row r="10" spans="1:17" x14ac:dyDescent="0.2">
      <c r="A10" t="s">
        <v>50</v>
      </c>
      <c r="K10" s="34" t="s">
        <v>10</v>
      </c>
      <c r="L10" s="34" t="s">
        <v>10</v>
      </c>
      <c r="M10" s="34"/>
      <c r="N10" s="34" t="s">
        <v>10</v>
      </c>
      <c r="Q10" s="3">
        <v>6829</v>
      </c>
    </row>
    <row r="11" spans="1:17" x14ac:dyDescent="0.2">
      <c r="A11" t="s">
        <v>51</v>
      </c>
      <c r="K11" s="34" t="s">
        <v>10</v>
      </c>
      <c r="L11" s="34" t="s">
        <v>10</v>
      </c>
      <c r="M11" s="34"/>
      <c r="N11" s="34" t="s">
        <v>10</v>
      </c>
      <c r="Q11" s="3">
        <v>14401</v>
      </c>
    </row>
    <row r="12" spans="1:17" x14ac:dyDescent="0.2">
      <c r="A12" t="s">
        <v>52</v>
      </c>
      <c r="K12" s="34" t="s">
        <v>10</v>
      </c>
      <c r="L12" s="34" t="s">
        <v>10</v>
      </c>
      <c r="M12" s="34"/>
      <c r="N12" s="34" t="s">
        <v>10</v>
      </c>
      <c r="Q12" s="3">
        <v>10432</v>
      </c>
    </row>
    <row r="13" spans="1:17" x14ac:dyDescent="0.2">
      <c r="A13" t="s">
        <v>53</v>
      </c>
      <c r="K13" s="34" t="s">
        <v>10</v>
      </c>
      <c r="L13" s="34" t="s">
        <v>10</v>
      </c>
      <c r="M13" s="34"/>
      <c r="N13" s="34" t="s">
        <v>10</v>
      </c>
      <c r="Q13" s="3">
        <v>36767</v>
      </c>
    </row>
    <row r="14" spans="1:17" x14ac:dyDescent="0.2">
      <c r="A14" t="s">
        <v>54</v>
      </c>
      <c r="K14" s="34" t="s">
        <v>10</v>
      </c>
      <c r="L14" s="34" t="s">
        <v>10</v>
      </c>
      <c r="M14" s="34"/>
      <c r="N14" s="34" t="s">
        <v>10</v>
      </c>
      <c r="Q14" s="3">
        <v>8181</v>
      </c>
    </row>
    <row r="15" spans="1:17" x14ac:dyDescent="0.2">
      <c r="A15" t="s">
        <v>55</v>
      </c>
      <c r="K15" s="34" t="s">
        <v>10</v>
      </c>
      <c r="L15" s="34" t="s">
        <v>10</v>
      </c>
      <c r="M15" s="34"/>
      <c r="N15" s="34" t="s">
        <v>10</v>
      </c>
      <c r="Q15" s="3">
        <v>7076</v>
      </c>
    </row>
    <row r="16" spans="1:17" x14ac:dyDescent="0.2">
      <c r="A16" t="s">
        <v>56</v>
      </c>
      <c r="K16" s="34" t="s">
        <v>10</v>
      </c>
      <c r="L16" s="34" t="s">
        <v>10</v>
      </c>
      <c r="M16" s="34"/>
      <c r="N16" s="34" t="s">
        <v>10</v>
      </c>
      <c r="Q16" s="3">
        <v>19576</v>
      </c>
    </row>
    <row r="17" spans="1:17" x14ac:dyDescent="0.2">
      <c r="A17" t="s">
        <v>57</v>
      </c>
      <c r="K17" s="34" t="s">
        <v>10</v>
      </c>
      <c r="L17" s="34" t="s">
        <v>10</v>
      </c>
      <c r="M17" s="34"/>
      <c r="N17" s="34" t="s">
        <v>10</v>
      </c>
      <c r="Q17" s="3">
        <v>13022</v>
      </c>
    </row>
    <row r="18" spans="1:17" x14ac:dyDescent="0.2">
      <c r="A18" t="s">
        <v>58</v>
      </c>
      <c r="K18" s="34" t="s">
        <v>10</v>
      </c>
      <c r="L18" s="34" t="s">
        <v>10</v>
      </c>
      <c r="M18" s="34"/>
      <c r="N18" s="34" t="s">
        <v>10</v>
      </c>
      <c r="Q18" s="3">
        <v>24763</v>
      </c>
    </row>
    <row r="19" spans="1:17" x14ac:dyDescent="0.2">
      <c r="A19" t="s">
        <v>59</v>
      </c>
      <c r="K19" s="34" t="s">
        <v>10</v>
      </c>
      <c r="L19" s="34" t="s">
        <v>10</v>
      </c>
      <c r="M19" s="34"/>
      <c r="N19" s="34" t="s">
        <v>10</v>
      </c>
      <c r="Q19" s="3">
        <v>6428</v>
      </c>
    </row>
    <row r="20" spans="1:17" x14ac:dyDescent="0.2">
      <c r="A20" t="s">
        <v>60</v>
      </c>
      <c r="K20" s="34" t="s">
        <v>10</v>
      </c>
      <c r="L20" s="34" t="s">
        <v>10</v>
      </c>
      <c r="M20" s="34"/>
      <c r="N20" s="34" t="s">
        <v>10</v>
      </c>
      <c r="Q20" s="3">
        <v>11866</v>
      </c>
    </row>
    <row r="21" spans="1:17" x14ac:dyDescent="0.2">
      <c r="A21" t="s">
        <v>61</v>
      </c>
      <c r="K21" s="34" t="s">
        <v>10</v>
      </c>
      <c r="L21" s="34" t="s">
        <v>10</v>
      </c>
      <c r="M21" s="34"/>
      <c r="N21" s="34" t="s">
        <v>10</v>
      </c>
      <c r="Q21" s="3">
        <v>36167</v>
      </c>
    </row>
    <row r="22" spans="1:17" x14ac:dyDescent="0.2">
      <c r="A22" t="s">
        <v>62</v>
      </c>
      <c r="K22" s="34" t="s">
        <v>10</v>
      </c>
      <c r="L22" s="34" t="s">
        <v>10</v>
      </c>
      <c r="M22" s="34"/>
      <c r="N22" s="34" t="s">
        <v>10</v>
      </c>
      <c r="Q22" s="3">
        <v>7080</v>
      </c>
    </row>
    <row r="23" spans="1:17" x14ac:dyDescent="0.2">
      <c r="A23" t="s">
        <v>63</v>
      </c>
      <c r="K23" s="34" t="s">
        <v>10</v>
      </c>
      <c r="L23" s="34" t="s">
        <v>10</v>
      </c>
      <c r="M23" s="34"/>
      <c r="N23" s="34" t="s">
        <v>10</v>
      </c>
      <c r="Q23" s="3">
        <v>4059</v>
      </c>
    </row>
    <row r="24" spans="1:17" x14ac:dyDescent="0.2">
      <c r="A24" t="s">
        <v>64</v>
      </c>
      <c r="K24" s="34" t="s">
        <v>10</v>
      </c>
      <c r="L24" s="34" t="s">
        <v>10</v>
      </c>
      <c r="M24" s="34"/>
      <c r="N24" s="34" t="s">
        <v>10</v>
      </c>
      <c r="Q24" s="3">
        <v>1558</v>
      </c>
    </row>
    <row r="25" spans="1:17" x14ac:dyDescent="0.2">
      <c r="A25" t="s">
        <v>65</v>
      </c>
      <c r="K25" s="34" t="s">
        <v>10</v>
      </c>
      <c r="L25" s="34" t="s">
        <v>10</v>
      </c>
      <c r="M25" s="34"/>
      <c r="N25" s="34" t="s">
        <v>10</v>
      </c>
      <c r="Q25" s="3">
        <v>11802</v>
      </c>
    </row>
    <row r="26" spans="1:17" x14ac:dyDescent="0.2">
      <c r="A26" t="s">
        <v>66</v>
      </c>
      <c r="K26" s="34" t="s">
        <v>10</v>
      </c>
      <c r="L26" s="34" t="s">
        <v>10</v>
      </c>
      <c r="M26" s="34"/>
      <c r="N26" s="34" t="s">
        <v>10</v>
      </c>
      <c r="Q26" s="3">
        <v>5249</v>
      </c>
    </row>
    <row r="27" spans="1:17" x14ac:dyDescent="0.2">
      <c r="A27" t="s">
        <v>67</v>
      </c>
      <c r="K27" s="34" t="s">
        <v>10</v>
      </c>
      <c r="L27" s="34" t="s">
        <v>10</v>
      </c>
      <c r="M27" s="34"/>
      <c r="N27" s="34" t="s">
        <v>10</v>
      </c>
      <c r="Q27" s="3">
        <v>5192</v>
      </c>
    </row>
    <row r="28" spans="1:17" x14ac:dyDescent="0.2">
      <c r="A28" t="s">
        <v>68</v>
      </c>
      <c r="K28" s="34" t="s">
        <v>10</v>
      </c>
      <c r="L28" s="34" t="s">
        <v>10</v>
      </c>
      <c r="M28" s="34"/>
      <c r="N28" s="34" t="s">
        <v>10</v>
      </c>
      <c r="Q28" s="3">
        <v>73009</v>
      </c>
    </row>
    <row r="29" spans="1:17" x14ac:dyDescent="0.2">
      <c r="A29" t="s">
        <v>69</v>
      </c>
      <c r="K29" s="34" t="s">
        <v>10</v>
      </c>
      <c r="L29" s="34" t="s">
        <v>10</v>
      </c>
      <c r="M29" s="34"/>
      <c r="N29" s="34" t="s">
        <v>10</v>
      </c>
      <c r="Q29" s="3">
        <v>3704</v>
      </c>
    </row>
    <row r="30" spans="1:17" x14ac:dyDescent="0.2">
      <c r="A30" t="s">
        <v>70</v>
      </c>
      <c r="K30" s="3" t="s">
        <v>73</v>
      </c>
      <c r="L30" s="3" t="s">
        <v>74</v>
      </c>
      <c r="N30" s="3" t="s">
        <v>75</v>
      </c>
      <c r="Q30" s="3">
        <f>SUBTOTAL(109,Tabela5[abr/21])</f>
        <v>396145</v>
      </c>
    </row>
    <row r="33" spans="1:2" x14ac:dyDescent="0.2">
      <c r="A33" s="1" t="s">
        <v>71</v>
      </c>
    </row>
    <row r="34" spans="1:2" x14ac:dyDescent="0.2">
      <c r="B34" s="3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63634-2C62-4097-8C14-C4D7B74F735D}">
  <dimension ref="A1:Q34"/>
  <sheetViews>
    <sheetView topLeftCell="A10" zoomScale="80" zoomScaleNormal="80" workbookViewId="0">
      <selection activeCell="A34" sqref="A34"/>
    </sheetView>
  </sheetViews>
  <sheetFormatPr baseColWidth="10" defaultColWidth="8.83203125" defaultRowHeight="16" x14ac:dyDescent="0.2"/>
  <cols>
    <col min="2" max="3" width="0" hidden="1" customWidth="1"/>
    <col min="4" max="4" width="9.1640625" hidden="1" customWidth="1"/>
    <col min="5" max="8" width="0" hidden="1" customWidth="1"/>
    <col min="10" max="11" width="0" hidden="1" customWidth="1"/>
    <col min="12" max="12" width="9.1640625" hidden="1" customWidth="1"/>
    <col min="13" max="15" width="0" hidden="1" customWidth="1"/>
    <col min="16" max="16" width="9.1640625" bestFit="1" customWidth="1"/>
    <col min="17" max="17" width="9.5" bestFit="1" customWidth="1"/>
  </cols>
  <sheetData>
    <row r="1" spans="1:17" x14ac:dyDescent="0.2">
      <c r="A1" t="s">
        <v>76</v>
      </c>
    </row>
    <row r="2" spans="1:17" ht="17" x14ac:dyDescent="0.2">
      <c r="A2" t="s">
        <v>41</v>
      </c>
      <c r="B2" s="2" t="s">
        <v>31</v>
      </c>
      <c r="C2" s="2" t="s">
        <v>32</v>
      </c>
      <c r="D2" s="2" t="s">
        <v>1</v>
      </c>
      <c r="E2" s="2" t="s">
        <v>33</v>
      </c>
      <c r="F2" s="2" t="s">
        <v>34</v>
      </c>
      <c r="G2" s="2" t="s">
        <v>35</v>
      </c>
      <c r="H2" s="2" t="s">
        <v>36</v>
      </c>
      <c r="I2" s="2" t="s">
        <v>2</v>
      </c>
      <c r="J2" s="2" t="s">
        <v>3</v>
      </c>
      <c r="K2" s="2" t="s">
        <v>4</v>
      </c>
      <c r="L2" s="2" t="s">
        <v>5</v>
      </c>
      <c r="M2" s="2" t="s">
        <v>37</v>
      </c>
      <c r="N2" s="2" t="s">
        <v>6</v>
      </c>
      <c r="O2" s="2" t="s">
        <v>42</v>
      </c>
      <c r="P2" s="2" t="s">
        <v>7</v>
      </c>
      <c r="Q2" s="2" t="s">
        <v>8</v>
      </c>
    </row>
    <row r="3" spans="1:17" x14ac:dyDescent="0.2">
      <c r="A3" t="s">
        <v>43</v>
      </c>
      <c r="I3" s="34" t="s">
        <v>10</v>
      </c>
      <c r="P3" s="26">
        <v>627</v>
      </c>
      <c r="Q3" s="3">
        <v>618</v>
      </c>
    </row>
    <row r="4" spans="1:17" x14ac:dyDescent="0.2">
      <c r="A4" t="s">
        <v>44</v>
      </c>
      <c r="I4" s="34" t="s">
        <v>10</v>
      </c>
      <c r="P4" s="26">
        <v>11126</v>
      </c>
      <c r="Q4" s="3">
        <v>11215</v>
      </c>
    </row>
    <row r="5" spans="1:17" x14ac:dyDescent="0.2">
      <c r="A5" t="s">
        <v>45</v>
      </c>
      <c r="I5" s="34" t="s">
        <v>10</v>
      </c>
      <c r="P5" s="26">
        <v>613</v>
      </c>
      <c r="Q5" s="3">
        <v>7040</v>
      </c>
    </row>
    <row r="6" spans="1:17" x14ac:dyDescent="0.2">
      <c r="A6" t="s">
        <v>46</v>
      </c>
      <c r="I6" s="34" t="s">
        <v>10</v>
      </c>
      <c r="P6" s="26">
        <v>7157</v>
      </c>
      <c r="Q6" s="3">
        <v>575</v>
      </c>
    </row>
    <row r="7" spans="1:17" x14ac:dyDescent="0.2">
      <c r="A7" t="s">
        <v>47</v>
      </c>
      <c r="I7" s="34" t="s">
        <v>10</v>
      </c>
      <c r="P7" s="26">
        <v>32522</v>
      </c>
      <c r="Q7" s="3">
        <v>31978</v>
      </c>
    </row>
    <row r="8" spans="1:17" x14ac:dyDescent="0.2">
      <c r="A8" t="s">
        <v>48</v>
      </c>
      <c r="I8" s="34" t="s">
        <v>10</v>
      </c>
      <c r="P8" s="26">
        <v>20978</v>
      </c>
      <c r="Q8" s="3">
        <v>21277</v>
      </c>
    </row>
    <row r="9" spans="1:17" x14ac:dyDescent="0.2">
      <c r="A9" t="s">
        <v>49</v>
      </c>
      <c r="I9" s="34" t="s">
        <v>10</v>
      </c>
      <c r="P9" s="26">
        <v>12765</v>
      </c>
      <c r="Q9" s="3">
        <v>12136</v>
      </c>
    </row>
    <row r="10" spans="1:17" x14ac:dyDescent="0.2">
      <c r="A10" t="s">
        <v>50</v>
      </c>
      <c r="I10" s="34" t="s">
        <v>10</v>
      </c>
      <c r="P10" s="26">
        <v>10725</v>
      </c>
      <c r="Q10" s="3">
        <v>10304</v>
      </c>
    </row>
    <row r="11" spans="1:17" x14ac:dyDescent="0.2">
      <c r="A11" t="s">
        <v>51</v>
      </c>
      <c r="I11" s="34" t="s">
        <v>10</v>
      </c>
      <c r="P11" s="26">
        <v>21747</v>
      </c>
      <c r="Q11" s="3">
        <v>21732</v>
      </c>
    </row>
    <row r="12" spans="1:17" x14ac:dyDescent="0.2">
      <c r="A12" t="s">
        <v>52</v>
      </c>
      <c r="I12" s="34" t="s">
        <v>10</v>
      </c>
      <c r="P12" s="26">
        <v>12160</v>
      </c>
      <c r="Q12" s="3">
        <v>12668</v>
      </c>
    </row>
    <row r="13" spans="1:17" x14ac:dyDescent="0.2">
      <c r="A13" t="s">
        <v>53</v>
      </c>
      <c r="I13" s="34" t="s">
        <v>10</v>
      </c>
      <c r="P13" s="26">
        <v>6321</v>
      </c>
      <c r="Q13" s="3">
        <v>72521</v>
      </c>
    </row>
    <row r="14" spans="1:17" x14ac:dyDescent="0.2">
      <c r="A14" t="s">
        <v>54</v>
      </c>
      <c r="I14" s="34" t="s">
        <v>10</v>
      </c>
      <c r="P14" s="26">
        <v>16462</v>
      </c>
      <c r="Q14" s="3">
        <v>6114</v>
      </c>
    </row>
    <row r="15" spans="1:17" x14ac:dyDescent="0.2">
      <c r="A15" t="s">
        <v>55</v>
      </c>
      <c r="I15" s="34" t="s">
        <v>10</v>
      </c>
      <c r="P15" s="26">
        <v>75465</v>
      </c>
      <c r="Q15" s="3">
        <v>16951</v>
      </c>
    </row>
    <row r="16" spans="1:17" x14ac:dyDescent="0.2">
      <c r="A16" t="s">
        <v>56</v>
      </c>
      <c r="I16" s="34" t="s">
        <v>10</v>
      </c>
      <c r="P16" s="26">
        <v>13014</v>
      </c>
      <c r="Q16" s="3">
        <v>13029</v>
      </c>
    </row>
    <row r="17" spans="1:17" x14ac:dyDescent="0.2">
      <c r="A17" t="s">
        <v>57</v>
      </c>
      <c r="I17" s="34" t="s">
        <v>10</v>
      </c>
      <c r="P17" s="26">
        <v>7257</v>
      </c>
      <c r="Q17" s="3">
        <v>7708</v>
      </c>
    </row>
    <row r="18" spans="1:17" x14ac:dyDescent="0.2">
      <c r="A18" t="s">
        <v>58</v>
      </c>
      <c r="I18" s="34" t="s">
        <v>10</v>
      </c>
      <c r="P18" s="26">
        <v>48446</v>
      </c>
      <c r="Q18" s="3">
        <v>19729</v>
      </c>
    </row>
    <row r="19" spans="1:17" x14ac:dyDescent="0.2">
      <c r="A19" t="s">
        <v>59</v>
      </c>
      <c r="I19" s="34" t="s">
        <v>10</v>
      </c>
      <c r="P19" s="26">
        <v>20654</v>
      </c>
      <c r="Q19" s="3">
        <v>15069</v>
      </c>
    </row>
    <row r="20" spans="1:17" x14ac:dyDescent="0.2">
      <c r="A20" t="s">
        <v>60</v>
      </c>
      <c r="I20" s="34" t="s">
        <v>10</v>
      </c>
      <c r="P20" s="26">
        <v>14357</v>
      </c>
      <c r="Q20" s="3">
        <v>48486</v>
      </c>
    </row>
    <row r="21" spans="1:17" x14ac:dyDescent="0.2">
      <c r="A21" t="s">
        <v>61</v>
      </c>
      <c r="I21" s="34" t="s">
        <v>10</v>
      </c>
      <c r="P21" s="26">
        <v>42274</v>
      </c>
      <c r="Q21" s="3">
        <v>44400</v>
      </c>
    </row>
    <row r="22" spans="1:17" x14ac:dyDescent="0.2">
      <c r="A22" t="s">
        <v>62</v>
      </c>
      <c r="I22" s="34" t="s">
        <v>10</v>
      </c>
      <c r="P22" s="26">
        <v>8051</v>
      </c>
      <c r="Q22" s="3">
        <v>7366</v>
      </c>
    </row>
    <row r="23" spans="1:17" x14ac:dyDescent="0.2">
      <c r="A23" t="s">
        <v>63</v>
      </c>
      <c r="I23" s="34" t="s">
        <v>10</v>
      </c>
      <c r="P23" s="26">
        <v>33563</v>
      </c>
      <c r="Q23" s="3">
        <v>5085</v>
      </c>
    </row>
    <row r="24" spans="1:17" x14ac:dyDescent="0.2">
      <c r="A24" t="s">
        <v>64</v>
      </c>
      <c r="I24" s="34" t="s">
        <v>10</v>
      </c>
      <c r="P24" s="26">
        <v>4585</v>
      </c>
      <c r="Q24" s="3">
        <v>391</v>
      </c>
    </row>
    <row r="25" spans="1:17" x14ac:dyDescent="0.2">
      <c r="A25" t="s">
        <v>65</v>
      </c>
      <c r="I25" s="34" t="s">
        <v>10</v>
      </c>
      <c r="P25" s="26">
        <v>380</v>
      </c>
      <c r="Q25" s="3">
        <v>32096</v>
      </c>
    </row>
    <row r="26" spans="1:17" x14ac:dyDescent="0.2">
      <c r="A26" t="s">
        <v>66</v>
      </c>
      <c r="I26" s="34" t="s">
        <v>10</v>
      </c>
      <c r="P26" s="26">
        <v>33993</v>
      </c>
      <c r="Q26" s="3">
        <v>32423</v>
      </c>
    </row>
    <row r="27" spans="1:17" x14ac:dyDescent="0.2">
      <c r="A27" t="s">
        <v>67</v>
      </c>
      <c r="I27" s="34" t="s">
        <v>10</v>
      </c>
      <c r="P27" s="26">
        <v>132073</v>
      </c>
      <c r="Q27" s="3">
        <v>7358</v>
      </c>
    </row>
    <row r="28" spans="1:17" x14ac:dyDescent="0.2">
      <c r="A28" t="s">
        <v>68</v>
      </c>
      <c r="I28" s="34" t="s">
        <v>10</v>
      </c>
      <c r="P28" s="26">
        <v>7305</v>
      </c>
      <c r="Q28" s="3">
        <v>131621</v>
      </c>
    </row>
    <row r="29" spans="1:17" x14ac:dyDescent="0.2">
      <c r="A29" t="s">
        <v>69</v>
      </c>
      <c r="I29" s="34" t="s">
        <v>10</v>
      </c>
      <c r="P29" s="26">
        <v>3267</v>
      </c>
      <c r="Q29" s="3">
        <v>3326</v>
      </c>
    </row>
    <row r="30" spans="1:17" x14ac:dyDescent="0.2">
      <c r="A30" t="s">
        <v>70</v>
      </c>
      <c r="I30" s="3" t="s">
        <v>77</v>
      </c>
      <c r="P30" s="27">
        <f>SUBTOTAL(109,Tabela10[mar/21])</f>
        <v>597887</v>
      </c>
      <c r="Q30" s="3">
        <f>SUBTOTAL(109,Tabela10[abr/21])</f>
        <v>593216</v>
      </c>
    </row>
    <row r="33" spans="1:2" x14ac:dyDescent="0.2">
      <c r="A33" s="1" t="s">
        <v>71</v>
      </c>
    </row>
    <row r="34" spans="1:2" x14ac:dyDescent="0.2">
      <c r="B34" s="3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7CEA6-5B4D-3C4E-92E2-25AB83B228D8}">
  <dimension ref="A1:Q30"/>
  <sheetViews>
    <sheetView topLeftCell="A18" workbookViewId="0">
      <selection activeCell="T28" sqref="T28"/>
    </sheetView>
  </sheetViews>
  <sheetFormatPr baseColWidth="10" defaultColWidth="11" defaultRowHeight="16" x14ac:dyDescent="0.2"/>
  <cols>
    <col min="2" max="15" width="0" hidden="1" customWidth="1"/>
    <col min="17" max="17" width="0" hidden="1" customWidth="1"/>
  </cols>
  <sheetData>
    <row r="1" spans="1:17" x14ac:dyDescent="0.2">
      <c r="A1" t="s">
        <v>78</v>
      </c>
    </row>
    <row r="2" spans="1:17" ht="17" x14ac:dyDescent="0.2">
      <c r="A2" t="s">
        <v>41</v>
      </c>
      <c r="B2" s="11" t="s">
        <v>31</v>
      </c>
      <c r="C2" s="11" t="s">
        <v>32</v>
      </c>
      <c r="D2" s="11" t="s">
        <v>1</v>
      </c>
      <c r="E2" s="11" t="s">
        <v>33</v>
      </c>
      <c r="F2" s="11" t="s">
        <v>34</v>
      </c>
      <c r="G2" s="11" t="s">
        <v>35</v>
      </c>
      <c r="H2" s="11" t="s">
        <v>36</v>
      </c>
      <c r="I2" s="11" t="s">
        <v>2</v>
      </c>
      <c r="J2" s="11" t="s">
        <v>3</v>
      </c>
      <c r="K2" s="11" t="s">
        <v>4</v>
      </c>
      <c r="L2" s="11" t="s">
        <v>5</v>
      </c>
      <c r="M2" s="11" t="s">
        <v>37</v>
      </c>
      <c r="N2" s="11" t="s">
        <v>6</v>
      </c>
      <c r="O2" s="11" t="s">
        <v>42</v>
      </c>
      <c r="P2" s="16" t="s">
        <v>7</v>
      </c>
      <c r="Q2" s="12" t="s">
        <v>8</v>
      </c>
    </row>
    <row r="3" spans="1:17" x14ac:dyDescent="0.2">
      <c r="A3" s="8" t="s">
        <v>43</v>
      </c>
      <c r="P3" s="15">
        <v>56</v>
      </c>
    </row>
    <row r="4" spans="1:17" x14ac:dyDescent="0.2">
      <c r="A4" s="9" t="s">
        <v>44</v>
      </c>
      <c r="P4" s="15">
        <v>305</v>
      </c>
    </row>
    <row r="5" spans="1:17" x14ac:dyDescent="0.2">
      <c r="A5" s="8" t="s">
        <v>45</v>
      </c>
      <c r="P5" s="15">
        <v>36</v>
      </c>
    </row>
    <row r="6" spans="1:17" x14ac:dyDescent="0.2">
      <c r="A6" s="9" t="s">
        <v>46</v>
      </c>
      <c r="P6" s="15">
        <v>222</v>
      </c>
    </row>
    <row r="7" spans="1:17" x14ac:dyDescent="0.2">
      <c r="A7" s="8" t="s">
        <v>47</v>
      </c>
      <c r="P7" s="15">
        <v>2158</v>
      </c>
    </row>
    <row r="8" spans="1:17" x14ac:dyDescent="0.2">
      <c r="A8" s="9" t="s">
        <v>48</v>
      </c>
      <c r="P8" s="15">
        <v>1576</v>
      </c>
    </row>
    <row r="9" spans="1:17" x14ac:dyDescent="0.2">
      <c r="A9" s="8" t="s">
        <v>49</v>
      </c>
      <c r="P9" s="15">
        <v>14805</v>
      </c>
    </row>
    <row r="10" spans="1:17" x14ac:dyDescent="0.2">
      <c r="A10" s="9" t="s">
        <v>50</v>
      </c>
      <c r="P10" s="15">
        <v>251</v>
      </c>
    </row>
    <row r="11" spans="1:17" x14ac:dyDescent="0.2">
      <c r="A11" s="8" t="s">
        <v>51</v>
      </c>
      <c r="P11" s="15">
        <v>375</v>
      </c>
    </row>
    <row r="12" spans="1:17" x14ac:dyDescent="0.2">
      <c r="A12" s="9" t="s">
        <v>52</v>
      </c>
      <c r="P12" s="15">
        <v>609</v>
      </c>
    </row>
    <row r="13" spans="1:17" x14ac:dyDescent="0.2">
      <c r="A13" s="8" t="s">
        <v>53</v>
      </c>
      <c r="P13" s="15">
        <v>368</v>
      </c>
    </row>
    <row r="14" spans="1:17" x14ac:dyDescent="0.2">
      <c r="A14" s="9" t="s">
        <v>54</v>
      </c>
      <c r="P14" s="15">
        <v>228</v>
      </c>
    </row>
    <row r="15" spans="1:17" x14ac:dyDescent="0.2">
      <c r="A15" s="8" t="s">
        <v>55</v>
      </c>
      <c r="P15" s="15">
        <v>2736</v>
      </c>
    </row>
    <row r="16" spans="1:17" x14ac:dyDescent="0.2">
      <c r="A16" s="9" t="s">
        <v>56</v>
      </c>
      <c r="P16" s="15">
        <v>873</v>
      </c>
    </row>
    <row r="17" spans="1:16" x14ac:dyDescent="0.2">
      <c r="A17" s="8" t="s">
        <v>57</v>
      </c>
      <c r="P17" s="15">
        <v>357</v>
      </c>
    </row>
    <row r="18" spans="1:16" x14ac:dyDescent="0.2">
      <c r="A18" s="9" t="s">
        <v>58</v>
      </c>
      <c r="P18" s="15">
        <v>1688</v>
      </c>
    </row>
    <row r="19" spans="1:16" x14ac:dyDescent="0.2">
      <c r="A19" s="8" t="s">
        <v>59</v>
      </c>
      <c r="P19" s="15">
        <v>988</v>
      </c>
    </row>
    <row r="20" spans="1:16" x14ac:dyDescent="0.2">
      <c r="A20" s="9" t="s">
        <v>60</v>
      </c>
      <c r="P20" s="15">
        <v>439</v>
      </c>
    </row>
    <row r="21" spans="1:16" x14ac:dyDescent="0.2">
      <c r="A21" s="8" t="s">
        <v>61</v>
      </c>
      <c r="P21" s="15">
        <v>1248</v>
      </c>
    </row>
    <row r="22" spans="1:16" x14ac:dyDescent="0.2">
      <c r="A22" s="9" t="s">
        <v>62</v>
      </c>
      <c r="P22" s="15">
        <v>744</v>
      </c>
    </row>
    <row r="23" spans="1:16" x14ac:dyDescent="0.2">
      <c r="A23" s="8" t="s">
        <v>63</v>
      </c>
      <c r="P23" s="15">
        <v>1450</v>
      </c>
    </row>
    <row r="24" spans="1:16" x14ac:dyDescent="0.2">
      <c r="A24" s="9" t="s">
        <v>64</v>
      </c>
      <c r="P24" s="15">
        <v>134</v>
      </c>
    </row>
    <row r="25" spans="1:16" x14ac:dyDescent="0.2">
      <c r="A25" s="8" t="s">
        <v>65</v>
      </c>
      <c r="P25" s="15">
        <v>101</v>
      </c>
    </row>
    <row r="26" spans="1:16" x14ac:dyDescent="0.2">
      <c r="A26" s="9" t="s">
        <v>66</v>
      </c>
      <c r="P26" s="15">
        <v>831</v>
      </c>
    </row>
    <row r="27" spans="1:16" x14ac:dyDescent="0.2">
      <c r="A27" s="8" t="s">
        <v>67</v>
      </c>
      <c r="P27" s="15">
        <v>4840</v>
      </c>
    </row>
    <row r="28" spans="1:16" x14ac:dyDescent="0.2">
      <c r="A28" s="9" t="s">
        <v>68</v>
      </c>
      <c r="P28" s="15">
        <v>226</v>
      </c>
    </row>
    <row r="29" spans="1:16" x14ac:dyDescent="0.2">
      <c r="A29" s="8" t="s">
        <v>69</v>
      </c>
      <c r="P29" s="15">
        <v>249</v>
      </c>
    </row>
    <row r="30" spans="1:16" x14ac:dyDescent="0.2">
      <c r="A30" s="9" t="s">
        <v>70</v>
      </c>
      <c r="P30" s="15">
        <f>SUBTOTAL(109,Tabela7[mar/21])</f>
        <v>37893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8AC9F-BAD5-48C3-AA88-3C4A2AA4FAD5}">
  <dimension ref="A1:Q34"/>
  <sheetViews>
    <sheetView topLeftCell="A16" zoomScale="80" zoomScaleNormal="80" workbookViewId="0">
      <selection activeCell="A34" sqref="A34"/>
    </sheetView>
  </sheetViews>
  <sheetFormatPr baseColWidth="10" defaultColWidth="8.83203125" defaultRowHeight="16" x14ac:dyDescent="0.2"/>
  <cols>
    <col min="1" max="1" width="8.1640625" customWidth="1"/>
    <col min="2" max="2" width="11.6640625" hidden="1" customWidth="1"/>
    <col min="3" max="3" width="11.83203125" hidden="1" customWidth="1"/>
    <col min="4" max="4" width="12.6640625" hidden="1" customWidth="1"/>
    <col min="5" max="5" width="12" hidden="1" customWidth="1"/>
    <col min="6" max="6" width="12.33203125" hidden="1" customWidth="1"/>
    <col min="7" max="7" width="11.83203125" hidden="1" customWidth="1"/>
    <col min="8" max="8" width="11.1640625" hidden="1" customWidth="1"/>
    <col min="9" max="9" width="12.1640625" hidden="1" customWidth="1"/>
    <col min="10" max="10" width="11.83203125" bestFit="1" customWidth="1"/>
    <col min="11" max="11" width="12.1640625" hidden="1" customWidth="1"/>
    <col min="12" max="12" width="12.33203125" bestFit="1" customWidth="1"/>
    <col min="13" max="13" width="12.1640625" hidden="1" customWidth="1"/>
    <col min="14" max="14" width="11.6640625" bestFit="1" customWidth="1"/>
    <col min="15" max="15" width="11.83203125" hidden="1" customWidth="1"/>
    <col min="16" max="16" width="12.6640625" hidden="1" customWidth="1"/>
    <col min="17" max="17" width="12" bestFit="1" customWidth="1"/>
  </cols>
  <sheetData>
    <row r="1" spans="1:17" x14ac:dyDescent="0.2">
      <c r="A1" t="s">
        <v>79</v>
      </c>
    </row>
    <row r="2" spans="1:17" ht="17" x14ac:dyDescent="0.2">
      <c r="A2" t="s">
        <v>41</v>
      </c>
      <c r="B2" s="2" t="s">
        <v>31</v>
      </c>
      <c r="C2" s="2" t="s">
        <v>32</v>
      </c>
      <c r="D2" s="2" t="s">
        <v>1</v>
      </c>
      <c r="E2" s="2" t="s">
        <v>33</v>
      </c>
      <c r="F2" s="2" t="s">
        <v>34</v>
      </c>
      <c r="G2" s="2" t="s">
        <v>35</v>
      </c>
      <c r="H2" s="2" t="s">
        <v>36</v>
      </c>
      <c r="I2" s="2" t="s">
        <v>2</v>
      </c>
      <c r="J2" s="2" t="s">
        <v>3</v>
      </c>
      <c r="K2" s="2" t="s">
        <v>4</v>
      </c>
      <c r="L2" s="2" t="s">
        <v>5</v>
      </c>
      <c r="M2" s="2" t="s">
        <v>37</v>
      </c>
      <c r="N2" s="2" t="s">
        <v>6</v>
      </c>
      <c r="O2" s="2" t="s">
        <v>42</v>
      </c>
      <c r="P2" s="2" t="s">
        <v>7</v>
      </c>
      <c r="Q2" s="2" t="s">
        <v>8</v>
      </c>
    </row>
    <row r="3" spans="1:17" x14ac:dyDescent="0.2">
      <c r="A3" t="s">
        <v>43</v>
      </c>
      <c r="J3" s="34" t="s">
        <v>10</v>
      </c>
      <c r="K3" s="34"/>
      <c r="L3" s="34" t="s">
        <v>10</v>
      </c>
      <c r="M3" s="34"/>
      <c r="N3" s="34" t="s">
        <v>10</v>
      </c>
      <c r="Q3" s="3">
        <v>2131</v>
      </c>
    </row>
    <row r="4" spans="1:17" x14ac:dyDescent="0.2">
      <c r="A4" t="s">
        <v>44</v>
      </c>
      <c r="J4" s="34" t="s">
        <v>10</v>
      </c>
      <c r="K4" s="34"/>
      <c r="L4" s="34" t="s">
        <v>10</v>
      </c>
      <c r="M4" s="34"/>
      <c r="N4" s="34" t="s">
        <v>10</v>
      </c>
      <c r="Q4" s="3">
        <v>11310</v>
      </c>
    </row>
    <row r="5" spans="1:17" x14ac:dyDescent="0.2">
      <c r="A5" t="s">
        <v>45</v>
      </c>
      <c r="J5" s="34" t="s">
        <v>10</v>
      </c>
      <c r="K5" s="34"/>
      <c r="L5" s="34" t="s">
        <v>10</v>
      </c>
      <c r="M5" s="34"/>
      <c r="N5" s="34" t="s">
        <v>10</v>
      </c>
      <c r="Q5" s="3">
        <v>11272</v>
      </c>
    </row>
    <row r="6" spans="1:17" x14ac:dyDescent="0.2">
      <c r="A6" t="s">
        <v>46</v>
      </c>
      <c r="J6" s="34" t="s">
        <v>10</v>
      </c>
      <c r="K6" s="34"/>
      <c r="L6" s="34" t="s">
        <v>10</v>
      </c>
      <c r="M6" s="34"/>
      <c r="N6" s="34" t="s">
        <v>10</v>
      </c>
      <c r="Q6" s="3">
        <v>2250</v>
      </c>
    </row>
    <row r="7" spans="1:17" x14ac:dyDescent="0.2">
      <c r="A7" t="s">
        <v>47</v>
      </c>
      <c r="J7" s="34" t="s">
        <v>10</v>
      </c>
      <c r="K7" s="34"/>
      <c r="L7" s="34" t="s">
        <v>10</v>
      </c>
      <c r="M7" s="34"/>
      <c r="N7" s="34" t="s">
        <v>10</v>
      </c>
      <c r="Q7" s="3">
        <v>35488</v>
      </c>
    </row>
    <row r="8" spans="1:17" x14ac:dyDescent="0.2">
      <c r="A8" t="s">
        <v>48</v>
      </c>
      <c r="J8" s="34" t="s">
        <v>10</v>
      </c>
      <c r="K8" s="34"/>
      <c r="L8" s="34" t="s">
        <v>10</v>
      </c>
      <c r="M8" s="34"/>
      <c r="N8" s="34" t="s">
        <v>10</v>
      </c>
      <c r="Q8" s="3">
        <v>27207</v>
      </c>
    </row>
    <row r="9" spans="1:17" x14ac:dyDescent="0.2">
      <c r="A9" t="s">
        <v>49</v>
      </c>
      <c r="J9" s="34" t="s">
        <v>10</v>
      </c>
      <c r="K9" s="34"/>
      <c r="L9" s="34" t="s">
        <v>10</v>
      </c>
      <c r="M9" s="34"/>
      <c r="N9" s="34" t="s">
        <v>10</v>
      </c>
      <c r="Q9" s="3">
        <v>5572</v>
      </c>
    </row>
    <row r="10" spans="1:17" x14ac:dyDescent="0.2">
      <c r="A10" t="s">
        <v>50</v>
      </c>
      <c r="J10" s="34" t="s">
        <v>10</v>
      </c>
      <c r="K10" s="34"/>
      <c r="L10" s="34" t="s">
        <v>10</v>
      </c>
      <c r="M10" s="34"/>
      <c r="N10" s="34" t="s">
        <v>10</v>
      </c>
      <c r="Q10" s="3">
        <v>10088</v>
      </c>
    </row>
    <row r="11" spans="1:17" x14ac:dyDescent="0.2">
      <c r="A11" t="s">
        <v>51</v>
      </c>
      <c r="J11" s="34" t="s">
        <v>10</v>
      </c>
      <c r="K11" s="34"/>
      <c r="L11" s="34" t="s">
        <v>10</v>
      </c>
      <c r="M11" s="34"/>
      <c r="N11" s="34" t="s">
        <v>10</v>
      </c>
      <c r="Q11" s="3">
        <v>15291</v>
      </c>
    </row>
    <row r="12" spans="1:17" x14ac:dyDescent="0.2">
      <c r="A12" t="s">
        <v>52</v>
      </c>
      <c r="J12" s="34" t="s">
        <v>10</v>
      </c>
      <c r="K12" s="34"/>
      <c r="L12" s="34" t="s">
        <v>10</v>
      </c>
      <c r="M12" s="34"/>
      <c r="N12" s="34" t="s">
        <v>10</v>
      </c>
      <c r="Q12" s="3">
        <v>21392</v>
      </c>
    </row>
    <row r="13" spans="1:17" x14ac:dyDescent="0.2">
      <c r="A13" t="s">
        <v>53</v>
      </c>
      <c r="J13" s="34" t="s">
        <v>10</v>
      </c>
      <c r="K13" s="34"/>
      <c r="L13" s="34" t="s">
        <v>10</v>
      </c>
      <c r="M13" s="34"/>
      <c r="N13" s="34" t="s">
        <v>10</v>
      </c>
      <c r="Q13" s="3">
        <v>50930</v>
      </c>
    </row>
    <row r="14" spans="1:17" x14ac:dyDescent="0.2">
      <c r="A14" t="s">
        <v>54</v>
      </c>
      <c r="J14" s="34" t="s">
        <v>10</v>
      </c>
      <c r="K14" s="34"/>
      <c r="L14" s="34" t="s">
        <v>10</v>
      </c>
      <c r="M14" s="34"/>
      <c r="N14" s="34" t="s">
        <v>10</v>
      </c>
      <c r="Q14" s="3">
        <v>7592</v>
      </c>
    </row>
    <row r="15" spans="1:17" x14ac:dyDescent="0.2">
      <c r="A15" t="s">
        <v>55</v>
      </c>
      <c r="J15" s="34" t="s">
        <v>10</v>
      </c>
      <c r="K15" s="34"/>
      <c r="L15" s="34" t="s">
        <v>10</v>
      </c>
      <c r="M15" s="34"/>
      <c r="N15" s="34" t="s">
        <v>10</v>
      </c>
      <c r="Q15" s="3">
        <v>8838</v>
      </c>
    </row>
    <row r="16" spans="1:17" x14ac:dyDescent="0.2">
      <c r="A16" t="s">
        <v>56</v>
      </c>
      <c r="J16" s="34" t="s">
        <v>10</v>
      </c>
      <c r="K16" s="34"/>
      <c r="L16" s="34" t="s">
        <v>10</v>
      </c>
      <c r="M16" s="34"/>
      <c r="N16" s="34" t="s">
        <v>10</v>
      </c>
      <c r="Q16" s="3">
        <v>22781</v>
      </c>
    </row>
    <row r="17" spans="1:17" x14ac:dyDescent="0.2">
      <c r="A17" t="s">
        <v>57</v>
      </c>
      <c r="J17" s="34" t="s">
        <v>10</v>
      </c>
      <c r="K17" s="34"/>
      <c r="L17" s="34" t="s">
        <v>10</v>
      </c>
      <c r="M17" s="34"/>
      <c r="N17" s="34" t="s">
        <v>10</v>
      </c>
      <c r="Q17" s="3">
        <v>11017</v>
      </c>
    </row>
    <row r="18" spans="1:17" x14ac:dyDescent="0.2">
      <c r="A18" t="s">
        <v>58</v>
      </c>
      <c r="J18" s="34" t="s">
        <v>10</v>
      </c>
      <c r="K18" s="34"/>
      <c r="L18" s="34" t="s">
        <v>10</v>
      </c>
      <c r="M18" s="34"/>
      <c r="N18" s="34" t="s">
        <v>10</v>
      </c>
      <c r="Q18" s="3">
        <v>23680</v>
      </c>
    </row>
    <row r="19" spans="1:17" x14ac:dyDescent="0.2">
      <c r="A19" t="s">
        <v>59</v>
      </c>
      <c r="J19" s="34" t="s">
        <v>10</v>
      </c>
      <c r="K19" s="34"/>
      <c r="L19" s="34" t="s">
        <v>10</v>
      </c>
      <c r="M19" s="34"/>
      <c r="N19" s="34" t="s">
        <v>10</v>
      </c>
      <c r="Q19" s="3">
        <v>8360</v>
      </c>
    </row>
    <row r="20" spans="1:17" x14ac:dyDescent="0.2">
      <c r="A20" t="s">
        <v>60</v>
      </c>
      <c r="J20" s="34" t="s">
        <v>10</v>
      </c>
      <c r="K20" s="34"/>
      <c r="L20" s="34" t="s">
        <v>10</v>
      </c>
      <c r="M20" s="34"/>
      <c r="N20" s="34" t="s">
        <v>10</v>
      </c>
      <c r="Q20" s="3">
        <v>23516</v>
      </c>
    </row>
    <row r="21" spans="1:17" x14ac:dyDescent="0.2">
      <c r="A21" t="s">
        <v>61</v>
      </c>
      <c r="J21" s="34" t="s">
        <v>10</v>
      </c>
      <c r="K21" s="34"/>
      <c r="L21" s="34" t="s">
        <v>10</v>
      </c>
      <c r="M21" s="34"/>
      <c r="N21" s="34" t="s">
        <v>10</v>
      </c>
      <c r="Q21" s="3">
        <v>44312</v>
      </c>
    </row>
    <row r="22" spans="1:17" x14ac:dyDescent="0.2">
      <c r="A22" t="s">
        <v>62</v>
      </c>
      <c r="J22" s="34" t="s">
        <v>10</v>
      </c>
      <c r="K22" s="34"/>
      <c r="L22" s="34" t="s">
        <v>10</v>
      </c>
      <c r="M22" s="34"/>
      <c r="N22" s="34" t="s">
        <v>10</v>
      </c>
      <c r="Q22" s="3">
        <v>7272</v>
      </c>
    </row>
    <row r="23" spans="1:17" x14ac:dyDescent="0.2">
      <c r="A23" t="s">
        <v>63</v>
      </c>
      <c r="J23" s="34" t="s">
        <v>10</v>
      </c>
      <c r="K23" s="34"/>
      <c r="L23" s="34" t="s">
        <v>10</v>
      </c>
      <c r="M23" s="34"/>
      <c r="N23" s="34" t="s">
        <v>10</v>
      </c>
      <c r="Q23" s="3">
        <v>3839</v>
      </c>
    </row>
    <row r="24" spans="1:17" x14ac:dyDescent="0.2">
      <c r="A24" t="s">
        <v>64</v>
      </c>
      <c r="J24" s="34" t="s">
        <v>10</v>
      </c>
      <c r="K24" s="34"/>
      <c r="L24" s="34" t="s">
        <v>10</v>
      </c>
      <c r="M24" s="34"/>
      <c r="N24" s="34" t="s">
        <v>10</v>
      </c>
      <c r="Q24" s="3">
        <v>1347</v>
      </c>
    </row>
    <row r="25" spans="1:17" x14ac:dyDescent="0.2">
      <c r="A25" t="s">
        <v>65</v>
      </c>
      <c r="J25" s="34" t="s">
        <v>10</v>
      </c>
      <c r="K25" s="34"/>
      <c r="L25" s="34" t="s">
        <v>10</v>
      </c>
      <c r="M25" s="34"/>
      <c r="N25" s="34" t="s">
        <v>10</v>
      </c>
      <c r="Q25" s="3">
        <v>24398</v>
      </c>
    </row>
    <row r="26" spans="1:17" x14ac:dyDescent="0.2">
      <c r="A26" t="s">
        <v>66</v>
      </c>
      <c r="J26" s="34" t="s">
        <v>10</v>
      </c>
      <c r="K26" s="34"/>
      <c r="L26" s="34" t="s">
        <v>10</v>
      </c>
      <c r="M26" s="34"/>
      <c r="N26" s="34" t="s">
        <v>10</v>
      </c>
      <c r="Q26" s="3">
        <v>12969</v>
      </c>
    </row>
    <row r="27" spans="1:17" x14ac:dyDescent="0.2">
      <c r="A27" t="s">
        <v>67</v>
      </c>
      <c r="J27" s="34" t="s">
        <v>10</v>
      </c>
      <c r="K27" s="34"/>
      <c r="L27" s="34" t="s">
        <v>10</v>
      </c>
      <c r="M27" s="34"/>
      <c r="N27" s="34" t="s">
        <v>10</v>
      </c>
      <c r="Q27" s="3">
        <v>5673</v>
      </c>
    </row>
    <row r="28" spans="1:17" x14ac:dyDescent="0.2">
      <c r="A28" t="s">
        <v>68</v>
      </c>
      <c r="J28" s="34" t="s">
        <v>10</v>
      </c>
      <c r="K28" s="34"/>
      <c r="L28" s="34" t="s">
        <v>10</v>
      </c>
      <c r="M28" s="34"/>
      <c r="N28" s="34" t="s">
        <v>10</v>
      </c>
      <c r="Q28" s="3">
        <v>60697</v>
      </c>
    </row>
    <row r="29" spans="1:17" x14ac:dyDescent="0.2">
      <c r="A29" t="s">
        <v>69</v>
      </c>
      <c r="J29" s="34" t="s">
        <v>10</v>
      </c>
      <c r="K29" s="34"/>
      <c r="L29" s="34" t="s">
        <v>10</v>
      </c>
      <c r="M29" s="34"/>
      <c r="N29" s="34" t="s">
        <v>10</v>
      </c>
      <c r="Q29" s="3">
        <v>4418</v>
      </c>
    </row>
    <row r="30" spans="1:17" x14ac:dyDescent="0.2">
      <c r="A30" t="s">
        <v>70</v>
      </c>
      <c r="I30" s="3"/>
      <c r="J30" s="3" t="s">
        <v>80</v>
      </c>
      <c r="K30" s="3"/>
      <c r="L30" s="3" t="s">
        <v>81</v>
      </c>
      <c r="N30" s="3" t="s">
        <v>82</v>
      </c>
      <c r="Q30" s="3">
        <f>SUBTOTAL(109,Tabela11[abr/21])</f>
        <v>463640</v>
      </c>
    </row>
    <row r="33" spans="1:2" x14ac:dyDescent="0.2">
      <c r="A33" s="1" t="s">
        <v>71</v>
      </c>
    </row>
    <row r="34" spans="1:2" x14ac:dyDescent="0.2">
      <c r="B34" s="3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F704E-B2DF-A346-B4FE-930131EBEE6D}">
  <dimension ref="A1:Q5"/>
  <sheetViews>
    <sheetView workbookViewId="0">
      <selection activeCell="N4" sqref="N4"/>
    </sheetView>
  </sheetViews>
  <sheetFormatPr baseColWidth="10" defaultColWidth="11" defaultRowHeight="16" x14ac:dyDescent="0.2"/>
  <cols>
    <col min="1" max="1" width="43.33203125" customWidth="1"/>
    <col min="2" max="10" width="0" hidden="1" customWidth="1"/>
    <col min="13" max="13" width="0" hidden="1" customWidth="1"/>
    <col min="15" max="16" width="0" hidden="1" customWidth="1"/>
  </cols>
  <sheetData>
    <row r="1" spans="1:17" x14ac:dyDescent="0.2">
      <c r="A1" t="s">
        <v>83</v>
      </c>
    </row>
    <row r="2" spans="1:17" x14ac:dyDescent="0.2">
      <c r="A2" t="s">
        <v>84</v>
      </c>
      <c r="B2" s="10" t="s">
        <v>31</v>
      </c>
      <c r="C2" s="10" t="s">
        <v>32</v>
      </c>
      <c r="D2" s="10" t="s">
        <v>1</v>
      </c>
      <c r="E2" s="10" t="s">
        <v>33</v>
      </c>
      <c r="F2" s="10" t="s">
        <v>34</v>
      </c>
      <c r="G2" s="10" t="s">
        <v>35</v>
      </c>
      <c r="H2" s="10" t="s">
        <v>36</v>
      </c>
      <c r="I2" s="10" t="s">
        <v>2</v>
      </c>
      <c r="J2" s="10" t="s">
        <v>3</v>
      </c>
      <c r="K2" s="10" t="s">
        <v>4</v>
      </c>
      <c r="L2" s="10" t="s">
        <v>5</v>
      </c>
      <c r="M2" s="10" t="s">
        <v>37</v>
      </c>
      <c r="N2" s="10" t="s">
        <v>6</v>
      </c>
      <c r="O2" s="10" t="s">
        <v>42</v>
      </c>
      <c r="P2" s="10" t="s">
        <v>7</v>
      </c>
      <c r="Q2" s="10" t="s">
        <v>8</v>
      </c>
    </row>
    <row r="3" spans="1:17" x14ac:dyDescent="0.2">
      <c r="A3" t="s">
        <v>85</v>
      </c>
      <c r="K3" s="3">
        <v>272852.52825866098</v>
      </c>
      <c r="L3" s="3">
        <v>266900.80790197325</v>
      </c>
      <c r="N3" s="3">
        <v>241742</v>
      </c>
      <c r="Q3" s="34" t="s">
        <v>10</v>
      </c>
    </row>
    <row r="4" spans="1:17" x14ac:dyDescent="0.2">
      <c r="A4" t="s">
        <v>86</v>
      </c>
      <c r="K4" s="3">
        <v>49552</v>
      </c>
      <c r="L4" s="3">
        <v>44529</v>
      </c>
      <c r="N4" s="3">
        <v>21156</v>
      </c>
      <c r="Q4" s="34" t="s">
        <v>10</v>
      </c>
    </row>
    <row r="5" spans="1:17" x14ac:dyDescent="0.2">
      <c r="A5" t="s">
        <v>70</v>
      </c>
      <c r="K5" s="23">
        <f>SUBTOTAL(109,Tabela3[out/20])</f>
        <v>322404.52825866098</v>
      </c>
      <c r="L5" s="3">
        <f>SUBTOTAL(109,Tabela3[nov/20])</f>
        <v>311429.80790197325</v>
      </c>
      <c r="M5" s="22"/>
      <c r="N5" s="3">
        <f>SUBTOTAL(109,Tabela3[jan/21])</f>
        <v>262898</v>
      </c>
      <c r="Q5" s="3" t="s">
        <v>87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B6E0D-1952-FC49-BE50-81381EA65794}">
  <dimension ref="A1:Q5"/>
  <sheetViews>
    <sheetView workbookViewId="0">
      <selection activeCell="K5" sqref="K5"/>
    </sheetView>
  </sheetViews>
  <sheetFormatPr baseColWidth="10" defaultColWidth="11" defaultRowHeight="16" x14ac:dyDescent="0.2"/>
  <cols>
    <col min="1" max="1" width="43.33203125" customWidth="1"/>
    <col min="2" max="10" width="0" hidden="1" customWidth="1"/>
    <col min="12" max="17" width="0" hidden="1" customWidth="1"/>
  </cols>
  <sheetData>
    <row r="1" spans="1:17" x14ac:dyDescent="0.2">
      <c r="A1" t="s">
        <v>88</v>
      </c>
    </row>
    <row r="2" spans="1:17" x14ac:dyDescent="0.2">
      <c r="A2" t="s">
        <v>84</v>
      </c>
      <c r="B2" s="13" t="s">
        <v>31</v>
      </c>
      <c r="C2" s="13" t="s">
        <v>32</v>
      </c>
      <c r="D2" s="13" t="s">
        <v>1</v>
      </c>
      <c r="E2" s="13" t="s">
        <v>33</v>
      </c>
      <c r="F2" s="13" t="s">
        <v>34</v>
      </c>
      <c r="G2" s="13" t="s">
        <v>35</v>
      </c>
      <c r="H2" s="13" t="s">
        <v>36</v>
      </c>
      <c r="I2" s="13" t="s">
        <v>2</v>
      </c>
      <c r="J2" s="13" t="s">
        <v>3</v>
      </c>
      <c r="K2" s="13" t="s">
        <v>4</v>
      </c>
      <c r="L2" s="13" t="s">
        <v>5</v>
      </c>
      <c r="M2" s="13" t="s">
        <v>37</v>
      </c>
      <c r="N2" s="13" t="s">
        <v>6</v>
      </c>
      <c r="O2" s="13" t="s">
        <v>42</v>
      </c>
      <c r="P2" s="13" t="s">
        <v>7</v>
      </c>
      <c r="Q2" s="14" t="s">
        <v>8</v>
      </c>
    </row>
    <row r="3" spans="1:17" x14ac:dyDescent="0.2">
      <c r="A3" t="s">
        <v>85</v>
      </c>
      <c r="K3" s="3">
        <v>135999.47174133948</v>
      </c>
    </row>
    <row r="4" spans="1:17" x14ac:dyDescent="0.2">
      <c r="A4" t="s">
        <v>86</v>
      </c>
      <c r="K4" s="3">
        <v>32800</v>
      </c>
    </row>
    <row r="5" spans="1:17" ht="17" x14ac:dyDescent="0.2">
      <c r="A5" s="25" t="s">
        <v>70</v>
      </c>
      <c r="K5" s="24">
        <f>SUBTOTAL(109,Tabela6[out/20])</f>
        <v>168799.47174133948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FA745-075B-4797-B4F2-CA6031B1EA87}">
  <dimension ref="A1:Q35"/>
  <sheetViews>
    <sheetView topLeftCell="A22" workbookViewId="0">
      <selection activeCell="A35" sqref="A35"/>
    </sheetView>
  </sheetViews>
  <sheetFormatPr baseColWidth="10" defaultColWidth="8.83203125" defaultRowHeight="16" x14ac:dyDescent="0.2"/>
  <cols>
    <col min="2" max="3" width="0" hidden="1" customWidth="1"/>
    <col min="4" max="4" width="9.1640625" bestFit="1" customWidth="1"/>
    <col min="5" max="9" width="0" hidden="1" customWidth="1"/>
    <col min="12" max="12" width="9.1640625" hidden="1" customWidth="1"/>
    <col min="13" max="13" width="0" hidden="1" customWidth="1"/>
    <col min="15" max="15" width="0" hidden="1" customWidth="1"/>
    <col min="16" max="16" width="9.1640625" hidden="1" customWidth="1"/>
  </cols>
  <sheetData>
    <row r="1" spans="1:17" x14ac:dyDescent="0.2">
      <c r="A1" t="s">
        <v>89</v>
      </c>
    </row>
    <row r="2" spans="1:17" ht="17" x14ac:dyDescent="0.2">
      <c r="A2" s="3" t="s">
        <v>41</v>
      </c>
      <c r="B2" s="5" t="s">
        <v>31</v>
      </c>
      <c r="C2" s="5" t="s">
        <v>32</v>
      </c>
      <c r="D2" s="5" t="s">
        <v>1</v>
      </c>
      <c r="E2" s="5" t="s">
        <v>33</v>
      </c>
      <c r="F2" s="5" t="s">
        <v>34</v>
      </c>
      <c r="G2" s="5" t="s">
        <v>35</v>
      </c>
      <c r="H2" s="5" t="s">
        <v>36</v>
      </c>
      <c r="I2" s="5" t="s">
        <v>2</v>
      </c>
      <c r="J2" s="5" t="s">
        <v>3</v>
      </c>
      <c r="K2" s="5" t="s">
        <v>4</v>
      </c>
      <c r="L2" s="5" t="s">
        <v>5</v>
      </c>
      <c r="M2" s="5" t="s">
        <v>37</v>
      </c>
      <c r="N2" s="5" t="s">
        <v>6</v>
      </c>
      <c r="O2" s="5" t="s">
        <v>42</v>
      </c>
      <c r="P2" s="5" t="s">
        <v>7</v>
      </c>
      <c r="Q2" s="5" t="s">
        <v>8</v>
      </c>
    </row>
    <row r="3" spans="1:17" x14ac:dyDescent="0.2">
      <c r="A3" s="3" t="s">
        <v>43</v>
      </c>
      <c r="B3" s="3"/>
      <c r="C3" s="3"/>
      <c r="D3" s="3" t="s">
        <v>10</v>
      </c>
      <c r="E3" s="3"/>
      <c r="F3" s="3"/>
      <c r="G3" s="3"/>
      <c r="H3" s="3"/>
      <c r="I3" s="3"/>
      <c r="J3" s="3">
        <v>7448</v>
      </c>
      <c r="K3" s="3">
        <v>7879</v>
      </c>
      <c r="L3" s="3"/>
      <c r="M3" s="3"/>
      <c r="N3" s="3">
        <v>8017</v>
      </c>
      <c r="O3" s="3"/>
      <c r="P3" s="3"/>
      <c r="Q3" s="3">
        <v>8366</v>
      </c>
    </row>
    <row r="4" spans="1:17" x14ac:dyDescent="0.2">
      <c r="A4" s="3" t="s">
        <v>44</v>
      </c>
      <c r="B4" s="3"/>
      <c r="C4" s="3"/>
      <c r="D4" s="3" t="s">
        <v>10</v>
      </c>
      <c r="E4" s="3"/>
      <c r="F4" s="3"/>
      <c r="G4" s="3"/>
      <c r="H4" s="3"/>
      <c r="I4" s="3"/>
      <c r="J4" s="3">
        <v>32846</v>
      </c>
      <c r="K4" s="3">
        <v>33790</v>
      </c>
      <c r="L4" s="3"/>
      <c r="M4" s="3"/>
      <c r="N4" s="3">
        <v>32628</v>
      </c>
      <c r="O4" s="3"/>
      <c r="P4" s="3"/>
      <c r="Q4" s="3">
        <v>35367</v>
      </c>
    </row>
    <row r="5" spans="1:17" x14ac:dyDescent="0.2">
      <c r="A5" s="3" t="s">
        <v>45</v>
      </c>
      <c r="B5" s="3"/>
      <c r="C5" s="3"/>
      <c r="D5" s="3" t="s">
        <v>10</v>
      </c>
      <c r="E5" s="3"/>
      <c r="F5" s="3"/>
      <c r="G5" s="3"/>
      <c r="H5" s="3"/>
      <c r="I5" s="3"/>
      <c r="J5" s="3">
        <v>34017</v>
      </c>
      <c r="K5" s="3">
        <v>35209</v>
      </c>
      <c r="L5" s="3"/>
      <c r="M5" s="3"/>
      <c r="N5" s="3">
        <v>33699</v>
      </c>
      <c r="O5" s="3"/>
      <c r="P5" s="3"/>
      <c r="Q5" s="3">
        <v>34202</v>
      </c>
    </row>
    <row r="6" spans="1:17" x14ac:dyDescent="0.2">
      <c r="A6" s="3" t="s">
        <v>46</v>
      </c>
      <c r="B6" s="3"/>
      <c r="C6" s="3"/>
      <c r="D6" s="3" t="s">
        <v>10</v>
      </c>
      <c r="E6" s="3"/>
      <c r="F6" s="3"/>
      <c r="G6" s="3"/>
      <c r="H6" s="3"/>
      <c r="I6" s="3"/>
      <c r="J6" s="3">
        <v>5931</v>
      </c>
      <c r="K6" s="3">
        <v>6201</v>
      </c>
      <c r="L6" s="3"/>
      <c r="M6" s="3"/>
      <c r="N6" s="3">
        <v>5692</v>
      </c>
      <c r="O6" s="3"/>
      <c r="P6" s="3"/>
      <c r="Q6" s="3">
        <v>6626</v>
      </c>
    </row>
    <row r="7" spans="1:17" x14ac:dyDescent="0.2">
      <c r="A7" s="3" t="s">
        <v>47</v>
      </c>
      <c r="B7" s="3"/>
      <c r="C7" s="3"/>
      <c r="D7" s="3" t="s">
        <v>10</v>
      </c>
      <c r="E7" s="3"/>
      <c r="F7" s="3"/>
      <c r="G7" s="3"/>
      <c r="H7" s="3"/>
      <c r="I7" s="3"/>
      <c r="J7" s="3">
        <v>123569</v>
      </c>
      <c r="K7" s="3">
        <v>127971</v>
      </c>
      <c r="L7" s="3"/>
      <c r="M7" s="3"/>
      <c r="N7" s="3">
        <v>126070</v>
      </c>
      <c r="O7" s="3"/>
      <c r="P7" s="3"/>
      <c r="Q7" s="3">
        <v>142081</v>
      </c>
    </row>
    <row r="8" spans="1:17" x14ac:dyDescent="0.2">
      <c r="A8" s="3" t="s">
        <v>48</v>
      </c>
      <c r="B8" s="3"/>
      <c r="C8" s="3"/>
      <c r="D8" s="3" t="s">
        <v>10</v>
      </c>
      <c r="E8" s="3"/>
      <c r="F8" s="3"/>
      <c r="G8" s="3"/>
      <c r="H8" s="3"/>
      <c r="I8" s="3"/>
      <c r="J8" s="3">
        <v>80405</v>
      </c>
      <c r="K8" s="3">
        <v>83939</v>
      </c>
      <c r="L8" s="3"/>
      <c r="M8" s="3"/>
      <c r="N8" s="3">
        <v>84707</v>
      </c>
      <c r="O8" s="3"/>
      <c r="P8" s="3"/>
      <c r="Q8" s="3">
        <v>95924</v>
      </c>
    </row>
    <row r="9" spans="1:17" x14ac:dyDescent="0.2">
      <c r="A9" s="3" t="s">
        <v>49</v>
      </c>
      <c r="B9" s="3"/>
      <c r="C9" s="3"/>
      <c r="D9" s="3" t="s">
        <v>10</v>
      </c>
      <c r="E9" s="3"/>
      <c r="F9" s="3"/>
      <c r="G9" s="3"/>
      <c r="H9" s="3"/>
      <c r="I9" s="3"/>
      <c r="J9" s="3">
        <v>23932</v>
      </c>
      <c r="K9" s="3">
        <v>23246</v>
      </c>
      <c r="L9" s="3"/>
      <c r="M9" s="3"/>
      <c r="N9" s="3">
        <v>22115</v>
      </c>
      <c r="O9" s="3"/>
      <c r="P9" s="3"/>
      <c r="Q9" s="3">
        <v>22547</v>
      </c>
    </row>
    <row r="10" spans="1:17" x14ac:dyDescent="0.2">
      <c r="A10" s="3" t="s">
        <v>50</v>
      </c>
      <c r="B10" s="3"/>
      <c r="C10" s="3"/>
      <c r="D10" s="3" t="s">
        <v>10</v>
      </c>
      <c r="E10" s="3"/>
      <c r="F10" s="3"/>
      <c r="G10" s="3"/>
      <c r="H10" s="3"/>
      <c r="I10" s="3"/>
      <c r="J10" s="3">
        <v>35408</v>
      </c>
      <c r="K10" s="3">
        <v>36307</v>
      </c>
      <c r="L10" s="3"/>
      <c r="M10" s="3"/>
      <c r="N10" s="3">
        <v>35300</v>
      </c>
      <c r="O10" s="3"/>
      <c r="P10" s="3"/>
      <c r="Q10" s="3">
        <v>37231</v>
      </c>
    </row>
    <row r="11" spans="1:17" x14ac:dyDescent="0.2">
      <c r="A11" s="3" t="s">
        <v>51</v>
      </c>
      <c r="B11" s="3"/>
      <c r="C11" s="3"/>
      <c r="D11" s="3" t="s">
        <v>10</v>
      </c>
      <c r="E11" s="3"/>
      <c r="F11" s="3"/>
      <c r="G11" s="3"/>
      <c r="H11" s="3"/>
      <c r="I11" s="3"/>
      <c r="J11" s="3">
        <v>59417</v>
      </c>
      <c r="K11" s="3">
        <v>60240</v>
      </c>
      <c r="L11" s="3"/>
      <c r="M11" s="3"/>
      <c r="N11" s="3">
        <v>59214</v>
      </c>
      <c r="O11" s="3"/>
      <c r="P11" s="3"/>
      <c r="Q11" s="3">
        <v>53140</v>
      </c>
    </row>
    <row r="12" spans="1:17" x14ac:dyDescent="0.2">
      <c r="A12" s="3" t="s">
        <v>52</v>
      </c>
      <c r="B12" s="3"/>
      <c r="C12" s="3"/>
      <c r="D12" s="3" t="s">
        <v>10</v>
      </c>
      <c r="E12" s="3"/>
      <c r="F12" s="3"/>
      <c r="G12" s="3"/>
      <c r="H12" s="3"/>
      <c r="I12" s="3"/>
      <c r="J12" s="3">
        <v>67953</v>
      </c>
      <c r="K12" s="3">
        <v>70309</v>
      </c>
      <c r="L12" s="3"/>
      <c r="M12" s="3"/>
      <c r="N12" s="3">
        <v>65623</v>
      </c>
      <c r="O12" s="3"/>
      <c r="P12" s="3"/>
      <c r="Q12" s="3">
        <v>79598</v>
      </c>
    </row>
    <row r="13" spans="1:17" x14ac:dyDescent="0.2">
      <c r="A13" s="3" t="s">
        <v>53</v>
      </c>
      <c r="B13" s="3"/>
      <c r="C13" s="3"/>
      <c r="D13" s="3" t="s">
        <v>10</v>
      </c>
      <c r="E13" s="3"/>
      <c r="F13" s="3"/>
      <c r="G13" s="3"/>
      <c r="H13" s="3"/>
      <c r="I13" s="3"/>
      <c r="J13" s="3">
        <v>209778</v>
      </c>
      <c r="K13" s="3">
        <v>214284</v>
      </c>
      <c r="L13" s="3"/>
      <c r="M13" s="3"/>
      <c r="N13" s="3">
        <v>203969</v>
      </c>
      <c r="O13" s="3"/>
      <c r="P13" s="3"/>
      <c r="Q13" s="3">
        <v>197944</v>
      </c>
    </row>
    <row r="14" spans="1:17" x14ac:dyDescent="0.2">
      <c r="A14" s="3" t="s">
        <v>54</v>
      </c>
      <c r="B14" s="3"/>
      <c r="C14" s="3"/>
      <c r="D14" s="3" t="s">
        <v>10</v>
      </c>
      <c r="E14" s="3"/>
      <c r="F14" s="3"/>
      <c r="G14" s="3"/>
      <c r="H14" s="3"/>
      <c r="I14" s="3"/>
      <c r="J14" s="3">
        <v>29117</v>
      </c>
      <c r="K14" s="3">
        <v>29086</v>
      </c>
      <c r="L14" s="3"/>
      <c r="M14" s="3"/>
      <c r="N14" s="3">
        <v>28153</v>
      </c>
      <c r="O14" s="3"/>
      <c r="P14" s="3"/>
      <c r="Q14" s="3">
        <v>28623</v>
      </c>
    </row>
    <row r="15" spans="1:17" x14ac:dyDescent="0.2">
      <c r="A15" s="3" t="s">
        <v>55</v>
      </c>
      <c r="B15" s="3"/>
      <c r="C15" s="3"/>
      <c r="D15" s="3" t="s">
        <v>10</v>
      </c>
      <c r="E15" s="3"/>
      <c r="F15" s="3"/>
      <c r="G15" s="3"/>
      <c r="H15" s="3"/>
      <c r="I15" s="3"/>
      <c r="J15" s="3">
        <v>33956</v>
      </c>
      <c r="K15" s="3">
        <v>33636</v>
      </c>
      <c r="L15" s="3"/>
      <c r="M15" s="3"/>
      <c r="N15" s="3">
        <v>32412</v>
      </c>
      <c r="O15" s="3"/>
      <c r="P15" s="3"/>
      <c r="Q15" s="3">
        <v>29071</v>
      </c>
    </row>
    <row r="16" spans="1:17" x14ac:dyDescent="0.2">
      <c r="A16" s="3" t="s">
        <v>56</v>
      </c>
      <c r="B16" s="3"/>
      <c r="C16" s="3"/>
      <c r="D16" s="3" t="s">
        <v>10</v>
      </c>
      <c r="E16" s="3"/>
      <c r="F16" s="3"/>
      <c r="G16" s="3"/>
      <c r="H16" s="3"/>
      <c r="I16" s="3"/>
      <c r="J16" s="3">
        <v>71326</v>
      </c>
      <c r="K16" s="3">
        <v>73805</v>
      </c>
      <c r="L16" s="3"/>
      <c r="M16" s="3"/>
      <c r="N16" s="3">
        <v>71990</v>
      </c>
      <c r="O16" s="3"/>
      <c r="P16" s="3"/>
      <c r="Q16" s="3">
        <v>78166</v>
      </c>
    </row>
    <row r="17" spans="1:17" x14ac:dyDescent="0.2">
      <c r="A17" s="3" t="s">
        <v>57</v>
      </c>
      <c r="B17" s="3"/>
      <c r="C17" s="3"/>
      <c r="D17" s="3" t="s">
        <v>10</v>
      </c>
      <c r="E17" s="3"/>
      <c r="F17" s="3"/>
      <c r="G17" s="3"/>
      <c r="H17" s="3"/>
      <c r="I17" s="3"/>
      <c r="J17" s="3">
        <v>37156</v>
      </c>
      <c r="K17" s="3">
        <v>38457</v>
      </c>
      <c r="L17" s="3"/>
      <c r="M17" s="3"/>
      <c r="N17" s="3">
        <v>39014</v>
      </c>
      <c r="O17" s="3"/>
      <c r="P17" s="3"/>
      <c r="Q17" s="3">
        <v>43258</v>
      </c>
    </row>
    <row r="18" spans="1:17" x14ac:dyDescent="0.2">
      <c r="A18" s="3" t="s">
        <v>58</v>
      </c>
      <c r="B18" s="3"/>
      <c r="C18" s="3"/>
      <c r="D18" s="3" t="s">
        <v>10</v>
      </c>
      <c r="E18" s="3"/>
      <c r="F18" s="3"/>
      <c r="G18" s="3"/>
      <c r="H18" s="3"/>
      <c r="I18" s="3"/>
      <c r="J18" s="3">
        <v>76026</v>
      </c>
      <c r="K18" s="3">
        <v>78436</v>
      </c>
      <c r="L18" s="3"/>
      <c r="M18" s="3"/>
      <c r="N18" s="3">
        <v>78825</v>
      </c>
      <c r="O18" s="3"/>
      <c r="P18" s="3"/>
      <c r="Q18" s="3">
        <v>89128</v>
      </c>
    </row>
    <row r="19" spans="1:17" x14ac:dyDescent="0.2">
      <c r="A19" s="3" t="s">
        <v>59</v>
      </c>
      <c r="B19" s="3"/>
      <c r="C19" s="3"/>
      <c r="D19" s="3" t="s">
        <v>10</v>
      </c>
      <c r="E19" s="3"/>
      <c r="F19" s="3"/>
      <c r="G19" s="3"/>
      <c r="H19" s="3"/>
      <c r="I19" s="3"/>
      <c r="J19" s="3">
        <v>34372</v>
      </c>
      <c r="K19" s="3">
        <v>36084</v>
      </c>
      <c r="L19" s="3"/>
      <c r="M19" s="3"/>
      <c r="N19" s="3">
        <v>35294</v>
      </c>
      <c r="O19" s="3"/>
      <c r="P19" s="3"/>
      <c r="Q19" s="3">
        <v>37176</v>
      </c>
    </row>
    <row r="20" spans="1:17" x14ac:dyDescent="0.2">
      <c r="A20" s="3" t="s">
        <v>60</v>
      </c>
      <c r="B20" s="3"/>
      <c r="C20" s="3"/>
      <c r="D20" s="3" t="s">
        <v>10</v>
      </c>
      <c r="E20" s="3"/>
      <c r="F20" s="3"/>
      <c r="G20" s="3"/>
      <c r="H20" s="3"/>
      <c r="I20" s="3"/>
      <c r="J20" s="3">
        <v>107498</v>
      </c>
      <c r="K20" s="3">
        <v>109258</v>
      </c>
      <c r="L20" s="3"/>
      <c r="M20" s="3"/>
      <c r="N20" s="3">
        <v>104025</v>
      </c>
      <c r="O20" s="3"/>
      <c r="P20" s="3"/>
      <c r="Q20" s="3">
        <v>100882</v>
      </c>
    </row>
    <row r="21" spans="1:17" x14ac:dyDescent="0.2">
      <c r="A21" s="3" t="s">
        <v>61</v>
      </c>
      <c r="B21" s="3"/>
      <c r="C21" s="3"/>
      <c r="D21" s="3" t="s">
        <v>10</v>
      </c>
      <c r="E21" s="3"/>
      <c r="F21" s="3"/>
      <c r="G21" s="3"/>
      <c r="H21" s="3"/>
      <c r="I21" s="3"/>
      <c r="J21" s="3">
        <v>152601</v>
      </c>
      <c r="K21" s="3">
        <v>159155</v>
      </c>
      <c r="L21" s="3"/>
      <c r="M21" s="3"/>
      <c r="N21" s="3">
        <v>149611</v>
      </c>
      <c r="O21" s="3"/>
      <c r="P21" s="3"/>
      <c r="Q21" s="3">
        <v>157294</v>
      </c>
    </row>
    <row r="22" spans="1:17" x14ac:dyDescent="0.2">
      <c r="A22" s="3" t="s">
        <v>62</v>
      </c>
      <c r="B22" s="3"/>
      <c r="C22" s="3"/>
      <c r="D22" s="3" t="s">
        <v>10</v>
      </c>
      <c r="E22" s="3"/>
      <c r="F22" s="3"/>
      <c r="G22" s="3"/>
      <c r="H22" s="3"/>
      <c r="I22" s="3"/>
      <c r="J22" s="3">
        <v>25768</v>
      </c>
      <c r="K22" s="3">
        <v>26036</v>
      </c>
      <c r="L22" s="3"/>
      <c r="M22" s="3"/>
      <c r="N22" s="3">
        <v>25390</v>
      </c>
      <c r="O22" s="3"/>
      <c r="P22" s="3"/>
      <c r="Q22" s="3">
        <v>29093</v>
      </c>
    </row>
    <row r="23" spans="1:17" x14ac:dyDescent="0.2">
      <c r="A23" s="3" t="s">
        <v>63</v>
      </c>
      <c r="B23" s="3"/>
      <c r="C23" s="3"/>
      <c r="D23" s="3" t="s">
        <v>10</v>
      </c>
      <c r="E23" s="3"/>
      <c r="F23" s="3"/>
      <c r="G23" s="3"/>
      <c r="H23" s="3"/>
      <c r="I23" s="3"/>
      <c r="J23" s="3">
        <v>16828</v>
      </c>
      <c r="K23" s="3">
        <v>16606</v>
      </c>
      <c r="L23" s="3"/>
      <c r="M23" s="3"/>
      <c r="N23" s="3">
        <v>16191</v>
      </c>
      <c r="O23" s="3"/>
      <c r="P23" s="3"/>
      <c r="Q23" s="3">
        <v>16200</v>
      </c>
    </row>
    <row r="24" spans="1:17" x14ac:dyDescent="0.2">
      <c r="A24" s="3" t="s">
        <v>64</v>
      </c>
      <c r="B24" s="3"/>
      <c r="C24" s="3"/>
      <c r="D24" s="3" t="s">
        <v>10</v>
      </c>
      <c r="E24" s="3"/>
      <c r="F24" s="3"/>
      <c r="G24" s="3"/>
      <c r="H24" s="3"/>
      <c r="I24" s="3"/>
      <c r="J24" s="3">
        <v>5064</v>
      </c>
      <c r="K24" s="3">
        <v>5186</v>
      </c>
      <c r="L24" s="3"/>
      <c r="M24" s="3"/>
      <c r="N24" s="3">
        <v>5155</v>
      </c>
      <c r="O24" s="3"/>
      <c r="P24" s="3"/>
      <c r="Q24" s="3">
        <v>4753</v>
      </c>
    </row>
    <row r="25" spans="1:17" x14ac:dyDescent="0.2">
      <c r="A25" s="3" t="s">
        <v>65</v>
      </c>
      <c r="B25" s="3"/>
      <c r="C25" s="3"/>
      <c r="D25" s="3" t="s">
        <v>10</v>
      </c>
      <c r="E25" s="3"/>
      <c r="F25" s="3"/>
      <c r="G25" s="3"/>
      <c r="H25" s="3"/>
      <c r="I25" s="3"/>
      <c r="J25" s="3">
        <v>111831</v>
      </c>
      <c r="K25" s="3">
        <v>111306</v>
      </c>
      <c r="L25" s="3"/>
      <c r="M25" s="3"/>
      <c r="N25" s="3">
        <v>109896</v>
      </c>
      <c r="O25" s="3"/>
      <c r="P25" s="3"/>
      <c r="Q25" s="3">
        <v>115567</v>
      </c>
    </row>
    <row r="26" spans="1:17" x14ac:dyDescent="0.2">
      <c r="A26" s="3" t="s">
        <v>66</v>
      </c>
      <c r="B26" s="3"/>
      <c r="C26" s="3"/>
      <c r="D26" s="3" t="s">
        <v>10</v>
      </c>
      <c r="E26" s="3"/>
      <c r="F26" s="3"/>
      <c r="G26" s="3"/>
      <c r="H26" s="3"/>
      <c r="I26" s="3"/>
      <c r="J26" s="3">
        <v>76139</v>
      </c>
      <c r="K26" s="3">
        <v>73566</v>
      </c>
      <c r="L26" s="3"/>
      <c r="M26" s="3"/>
      <c r="N26" s="3">
        <v>69885</v>
      </c>
      <c r="O26" s="3"/>
      <c r="P26" s="3"/>
      <c r="Q26" s="3">
        <v>71584</v>
      </c>
    </row>
    <row r="27" spans="1:17" x14ac:dyDescent="0.2">
      <c r="A27" s="3" t="s">
        <v>67</v>
      </c>
      <c r="B27" s="3"/>
      <c r="C27" s="3"/>
      <c r="D27" s="3" t="s">
        <v>10</v>
      </c>
      <c r="E27" s="3"/>
      <c r="F27" s="3"/>
      <c r="G27" s="3"/>
      <c r="H27" s="3"/>
      <c r="I27" s="3"/>
      <c r="J27" s="3">
        <v>18475</v>
      </c>
      <c r="K27" s="3">
        <v>18724</v>
      </c>
      <c r="L27" s="3"/>
      <c r="M27" s="3"/>
      <c r="N27" s="3">
        <v>18201</v>
      </c>
      <c r="O27" s="3"/>
      <c r="P27" s="3"/>
      <c r="Q27" s="3">
        <v>20892</v>
      </c>
    </row>
    <row r="28" spans="1:17" x14ac:dyDescent="0.2">
      <c r="A28" s="3" t="s">
        <v>68</v>
      </c>
      <c r="B28" s="3"/>
      <c r="C28" s="3"/>
      <c r="D28" s="3" t="s">
        <v>10</v>
      </c>
      <c r="E28" s="3"/>
      <c r="F28" s="3"/>
      <c r="G28" s="3"/>
      <c r="H28" s="3"/>
      <c r="I28" s="3"/>
      <c r="J28" s="3">
        <v>326125</v>
      </c>
      <c r="K28" s="3">
        <v>325021</v>
      </c>
      <c r="L28" s="3"/>
      <c r="M28" s="3"/>
      <c r="N28" s="3">
        <v>284994</v>
      </c>
      <c r="O28" s="3"/>
      <c r="P28" s="3"/>
      <c r="Q28" s="3">
        <v>284519</v>
      </c>
    </row>
    <row r="29" spans="1:17" x14ac:dyDescent="0.2">
      <c r="A29" s="3" t="s">
        <v>69</v>
      </c>
      <c r="B29" s="3"/>
      <c r="C29" s="3"/>
      <c r="D29" s="3" t="s">
        <v>10</v>
      </c>
      <c r="E29" s="3"/>
      <c r="F29" s="3"/>
      <c r="G29" s="3"/>
      <c r="H29" s="3"/>
      <c r="I29" s="3"/>
      <c r="J29" s="3">
        <v>14082</v>
      </c>
      <c r="K29" s="3">
        <v>14460</v>
      </c>
      <c r="L29" s="3"/>
      <c r="M29" s="3"/>
      <c r="N29" s="3">
        <v>14298</v>
      </c>
      <c r="O29" s="3"/>
      <c r="P29" s="3"/>
      <c r="Q29" s="3">
        <v>14583</v>
      </c>
    </row>
    <row r="30" spans="1:17" x14ac:dyDescent="0.2">
      <c r="A30" t="s">
        <v>70</v>
      </c>
      <c r="D30" s="3" t="s">
        <v>90</v>
      </c>
      <c r="J30" s="3">
        <f>SUBTOTAL(109,Tabela12[set/20])</f>
        <v>1817068</v>
      </c>
      <c r="K30" s="3">
        <f>SUBTOTAL(109,Tabela12[out/20])</f>
        <v>1848197</v>
      </c>
      <c r="N30" s="3">
        <f>SUBTOTAL(109,Tabela12[jan/21])</f>
        <v>1760368</v>
      </c>
      <c r="Q30" s="3">
        <f>SUBTOTAL(109,Tabela12[abr/21])</f>
        <v>1833815</v>
      </c>
    </row>
    <row r="33" spans="1:1" x14ac:dyDescent="0.2">
      <c r="A33" s="1" t="s">
        <v>91</v>
      </c>
    </row>
    <row r="34" spans="1:1" x14ac:dyDescent="0.2">
      <c r="A34" s="4"/>
    </row>
    <row r="35" spans="1:1" x14ac:dyDescent="0.2">
      <c r="A35" s="28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Resumo</vt:lpstr>
      <vt:lpstr>Ben. Prev. Em Análise</vt:lpstr>
      <vt:lpstr>Ben. Ass. Em Análise</vt:lpstr>
      <vt:lpstr>Ben. Prev. Perícia Médica</vt:lpstr>
      <vt:lpstr>Ben. Ass. Perícia Médica</vt:lpstr>
      <vt:lpstr>Ben. Em Exigência</vt:lpstr>
      <vt:lpstr>Ben. Ass. Em Exigência</vt:lpstr>
      <vt:lpstr>Ben. Ass. Pendentes</vt:lpstr>
      <vt:lpstr>Rec. Inic. Aguard. Conclusão</vt:lpstr>
      <vt:lpstr>Recursos</vt:lpstr>
      <vt:lpstr>Recursos - BPC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Microsoft Office User</cp:lastModifiedBy>
  <cp:revision/>
  <dcterms:created xsi:type="dcterms:W3CDTF">2021-05-10T19:46:21Z</dcterms:created>
  <dcterms:modified xsi:type="dcterms:W3CDTF">2021-05-18T01:42:29Z</dcterms:modified>
  <cp:category/>
  <cp:contentStatus/>
</cp:coreProperties>
</file>